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E:\002理工学院\011南通地块\006通风招标\"/>
    </mc:Choice>
  </mc:AlternateContent>
  <xr:revisionPtr revIDLastSave="0" documentId="13_ncr:1_{1EFC81AE-DEF8-469A-AC72-BBF21E6CCB09}" xr6:coauthVersionLast="47" xr6:coauthVersionMax="47" xr10:uidLastSave="{00000000-0000-0000-0000-000000000000}"/>
  <bookViews>
    <workbookView xWindow="-108" yWindow="-108" windowWidth="23256" windowHeight="12456" tabRatio="780" activeTab="1" xr2:uid="{00000000-000D-0000-FFFF-FFFF00000000}"/>
  </bookViews>
  <sheets>
    <sheet name="报价汇总表" sheetId="20" r:id="rId1"/>
    <sheet name="平时通风" sheetId="19" r:id="rId2"/>
    <sheet name="标识标牌" sheetId="18" r:id="rId3"/>
    <sheet name="战时通风" sheetId="5" r:id="rId4"/>
    <sheet name="三防" sheetId="14" r:id="rId5"/>
    <sheet name="水箱" sheetId="15" r:id="rId6"/>
    <sheet name="第三方检测" sheetId="17" r:id="rId7"/>
  </sheets>
  <definedNames>
    <definedName name="_xlnm.Print_Titles" localSheetId="3">战时通风!$1:$3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9" l="1"/>
  <c r="F4" i="17" l="1"/>
  <c r="F5" i="17" s="1"/>
  <c r="G13" i="15"/>
  <c r="G12" i="15"/>
  <c r="G11" i="15"/>
  <c r="G10" i="15"/>
  <c r="G9" i="15"/>
  <c r="G8" i="15"/>
  <c r="G7" i="15"/>
  <c r="G6" i="15"/>
  <c r="G5" i="15"/>
  <c r="G4" i="15"/>
  <c r="E8" i="14"/>
  <c r="G8" i="14" s="1"/>
  <c r="G9" i="14" s="1"/>
  <c r="G7" i="14"/>
  <c r="E7" i="14"/>
  <c r="G6" i="14"/>
  <c r="G5" i="14"/>
  <c r="G4" i="14"/>
  <c r="G59" i="5"/>
  <c r="G58" i="5"/>
  <c r="E58" i="5"/>
  <c r="G57" i="5"/>
  <c r="E56" i="5"/>
  <c r="G56" i="5" s="1"/>
  <c r="G55" i="5"/>
  <c r="E54" i="5"/>
  <c r="G54" i="5" s="1"/>
  <c r="E53" i="5"/>
  <c r="G53" i="5" s="1"/>
  <c r="E52" i="5"/>
  <c r="G52" i="5" s="1"/>
  <c r="G51" i="5"/>
  <c r="E51" i="5"/>
  <c r="G50" i="5"/>
  <c r="E50" i="5"/>
  <c r="E49" i="5"/>
  <c r="G49" i="5" s="1"/>
  <c r="G60" i="5" s="1"/>
  <c r="E48" i="5"/>
  <c r="E47" i="5"/>
  <c r="E45" i="5"/>
  <c r="E44" i="5"/>
  <c r="E34" i="5"/>
  <c r="E33" i="5"/>
  <c r="E32" i="5"/>
  <c r="E31" i="5"/>
  <c r="E30" i="5"/>
  <c r="E27" i="5"/>
  <c r="E26" i="5"/>
  <c r="E24" i="5"/>
  <c r="E22" i="5"/>
  <c r="E21" i="5"/>
  <c r="E20" i="5"/>
  <c r="E19" i="5"/>
  <c r="E18" i="5"/>
  <c r="E16" i="5"/>
  <c r="E14" i="5"/>
  <c r="E11" i="5"/>
  <c r="E10" i="5"/>
  <c r="E8" i="5"/>
  <c r="E5" i="5"/>
  <c r="E4" i="5"/>
  <c r="H40" i="18"/>
  <c r="H39" i="18"/>
  <c r="H38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E48" i="19"/>
  <c r="I48" i="19" s="1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2" i="19"/>
  <c r="I31" i="19"/>
  <c r="I30" i="19"/>
  <c r="I29" i="19"/>
  <c r="I28" i="19"/>
  <c r="I27" i="19"/>
  <c r="I26" i="19"/>
  <c r="I25" i="19"/>
  <c r="I24" i="19"/>
  <c r="E22" i="19"/>
  <c r="I22" i="19" s="1"/>
  <c r="I21" i="19"/>
  <c r="I20" i="19"/>
  <c r="I19" i="19"/>
  <c r="I18" i="19"/>
  <c r="I17" i="19"/>
  <c r="I16" i="19"/>
  <c r="I15" i="19"/>
  <c r="I14" i="19"/>
  <c r="I13" i="19"/>
  <c r="I12" i="19"/>
  <c r="I11" i="19"/>
  <c r="I10" i="19"/>
  <c r="I9" i="19"/>
  <c r="I8" i="19"/>
  <c r="I7" i="19"/>
  <c r="I6" i="19"/>
  <c r="I5" i="19"/>
  <c r="C9" i="20"/>
  <c r="I49" i="19" l="1"/>
</calcChain>
</file>

<file path=xl/sharedStrings.xml><?xml version="1.0" encoding="utf-8"?>
<sst xmlns="http://schemas.openxmlformats.org/spreadsheetml/2006/main" count="504" uniqueCount="239">
  <si>
    <t>南通理工学院西侧地块项目防空地下室通风工程报价汇总表</t>
  </si>
  <si>
    <t>序号</t>
  </si>
  <si>
    <t>项目名称</t>
  </si>
  <si>
    <t>报价合计</t>
  </si>
  <si>
    <t>平时通风</t>
  </si>
  <si>
    <t>标识标牌</t>
  </si>
  <si>
    <t>战时通风</t>
  </si>
  <si>
    <t>三防</t>
  </si>
  <si>
    <t>水箱</t>
  </si>
  <si>
    <t>第三方检测</t>
  </si>
  <si>
    <t>总计</t>
  </si>
  <si>
    <t>平时通风报价单</t>
  </si>
  <si>
    <t>项目名称：南通理工学院西侧地块项目防空地下室</t>
  </si>
  <si>
    <t>设备名称</t>
  </si>
  <si>
    <t>型号规格</t>
  </si>
  <si>
    <t>单位</t>
  </si>
  <si>
    <t>数量</t>
  </si>
  <si>
    <t>单价</t>
  </si>
  <si>
    <t>小计</t>
  </si>
  <si>
    <t>备注</t>
  </si>
  <si>
    <t>一、</t>
  </si>
  <si>
    <t>宿舍楼</t>
  </si>
  <si>
    <t>消防高温轴流排烟机</t>
  </si>
  <si>
    <t>XGZ-I-NO6;风量：15600；全压：510；功率：5.5kw/380v</t>
  </si>
  <si>
    <t>台</t>
  </si>
  <si>
    <t>落地安装，出风口处安装不锈钢防虫网</t>
  </si>
  <si>
    <t>正压混流送风机</t>
  </si>
  <si>
    <t>SWF-I-12;风量：53640；全压：498；功率：15kw/380v</t>
  </si>
  <si>
    <t>侧壁式通风换气扇</t>
  </si>
  <si>
    <t>风量：600；全压：55；功率：45w/220v</t>
  </si>
  <si>
    <t>配防雨弯头防虫网</t>
  </si>
  <si>
    <t>280度防火阀</t>
  </si>
  <si>
    <t>和排烟风机直径一样</t>
  </si>
  <si>
    <t>防雨百叶</t>
  </si>
  <si>
    <t>1000*800</t>
  </si>
  <si>
    <t>个</t>
  </si>
  <si>
    <t>配防虫网</t>
  </si>
  <si>
    <t>电动阀</t>
  </si>
  <si>
    <t>70度防火阀</t>
  </si>
  <si>
    <t>800*1000</t>
  </si>
  <si>
    <t>电动泄压阀</t>
  </si>
  <si>
    <t>800*630</t>
  </si>
  <si>
    <t>800*320</t>
  </si>
  <si>
    <t>280度排烟阀</t>
  </si>
  <si>
    <t>远控，带钢丝绳6m</t>
  </si>
  <si>
    <t>多页送风口</t>
  </si>
  <si>
    <t>（1600+250）*600</t>
  </si>
  <si>
    <t>单层百叶排烟口带调节</t>
  </si>
  <si>
    <t>1200*400</t>
  </si>
  <si>
    <t>镀锌铁皮风管</t>
  </si>
  <si>
    <t>厚度1.2mm</t>
  </si>
  <si>
    <t>m2</t>
  </si>
  <si>
    <t>竖井，角铁法兰</t>
  </si>
  <si>
    <t>厚度1mm</t>
  </si>
  <si>
    <t>竖井，共板法兰</t>
  </si>
  <si>
    <t>水平；角铁法兰</t>
  </si>
  <si>
    <t>厚度0.75</t>
  </si>
  <si>
    <t>水平；共板法兰</t>
  </si>
  <si>
    <t>玻璃棉保温</t>
  </si>
  <si>
    <t>48kg/m3-50mm</t>
  </si>
  <si>
    <t>二、</t>
  </si>
  <si>
    <t>教学楼</t>
  </si>
  <si>
    <t>1000*250</t>
  </si>
  <si>
    <t>三、</t>
  </si>
  <si>
    <t>地下室</t>
  </si>
  <si>
    <t>高温消防离心排烟风机箱</t>
  </si>
  <si>
    <t>HTFC-III-NO28;风量：34430；全压：565；转速：550；功率：15kw/380v</t>
  </si>
  <si>
    <t>编号：PF（Y）-RF-01-A~B;落地安装</t>
  </si>
  <si>
    <t>HTFC-III-NO30;风量：41440；全压：562；转速：500；功率：15kw/380v</t>
  </si>
  <si>
    <t>编号：PF（Y）-RF-02-A;落地安装</t>
  </si>
  <si>
    <t>消声静压箱</t>
  </si>
  <si>
    <t>2000*2200*800</t>
  </si>
  <si>
    <t>2200*2000*800</t>
  </si>
  <si>
    <t>2400*2000*800</t>
  </si>
  <si>
    <t>1200*1200</t>
  </si>
  <si>
    <t>常开；（FDH）</t>
  </si>
  <si>
    <t>2000*400</t>
  </si>
  <si>
    <t>常开；（FDSH）</t>
  </si>
  <si>
    <t>2500*500</t>
  </si>
  <si>
    <t>1800*320</t>
  </si>
  <si>
    <t>电动阀门</t>
  </si>
  <si>
    <t>多页排烟口</t>
  </si>
  <si>
    <t>400*（400+250）</t>
  </si>
  <si>
    <t>630*400</t>
  </si>
  <si>
    <t>合计</t>
  </si>
  <si>
    <t>人防工程标识标牌报价单</t>
  </si>
  <si>
    <t>类别</t>
  </si>
  <si>
    <t>名称</t>
  </si>
  <si>
    <t>图样</t>
  </si>
  <si>
    <t>材质及规格</t>
  </si>
  <si>
    <t>管理标识</t>
  </si>
  <si>
    <t>人防工程示意图标识</t>
  </si>
  <si>
    <t>5MM双层亚克力UV进口油墨彩印工艺，尺寸为1300*800mm.</t>
  </si>
  <si>
    <t>人防工程使用需知及维护管理标识</t>
  </si>
  <si>
    <t>5MM双层亚克力UV进口油墨彩印工艺,尺寸为600*800mm.</t>
  </si>
  <si>
    <t>引导标识</t>
  </si>
  <si>
    <t>人防地面指示牌</t>
  </si>
  <si>
    <t>双面国标2mm铝板贴3M进口反光膜，配套安装材料为国标镀锌钢管，镀锌紧固件及预埋件，要求使用年限为10年。尺寸为400*950*2900mm.</t>
  </si>
  <si>
    <t>人防区楼栋指引示意图</t>
  </si>
  <si>
    <t>5MM双层亚克力UV进口油墨彩印工艺,尺寸为540*800mm.</t>
  </si>
  <si>
    <t>人防工程标识牌</t>
  </si>
  <si>
    <t>国标2mm铝合金板贴进口3M反光膜，要求逆光性500cd。使用年限为7年。（尺寸依次为900*600,700*450，500*300）</t>
  </si>
  <si>
    <t>次要出入口标识牌</t>
  </si>
  <si>
    <t>5mm亚克力材质加油墨彩喷。背面丝印工艺。尺寸为170*500mm.</t>
  </si>
  <si>
    <t>主要出入口标识牌</t>
  </si>
  <si>
    <t>设施标识</t>
  </si>
  <si>
    <t>干厕平战转换标识牌</t>
  </si>
  <si>
    <t>5MM双层亚克力UV进口油墨彩印工艺,尺寸为1200*800mm.</t>
  </si>
  <si>
    <t>水箱平战转换标识牌</t>
  </si>
  <si>
    <t>洗消间二维码</t>
  </si>
  <si>
    <t>3MM双层亚克力UV进口油墨彩印工艺,尺寸为150*150mm.</t>
  </si>
  <si>
    <t>通风方式二维码</t>
  </si>
  <si>
    <t>防毒通道标识牌</t>
  </si>
  <si>
    <t>5mm亚克力材质加彩喷工艺。背面丝印工艺。尺寸为170*500mm.</t>
  </si>
  <si>
    <t>密闭通道标识牌</t>
  </si>
  <si>
    <t>简易洗消间标识牌</t>
  </si>
  <si>
    <t>平时进风机房标识牌</t>
  </si>
  <si>
    <t>战时进风机房标识牌</t>
  </si>
  <si>
    <t>平时排风机房</t>
  </si>
  <si>
    <t>战时排风机房</t>
  </si>
  <si>
    <t>滤毒室标识牌</t>
  </si>
  <si>
    <t>扩散室标识牌</t>
  </si>
  <si>
    <t>防化值班室标识牌</t>
  </si>
  <si>
    <t>电梯间标识牌</t>
  </si>
  <si>
    <t>配电间</t>
  </si>
  <si>
    <t>楼梯间标识牌</t>
  </si>
  <si>
    <t>平战转换物资储藏室</t>
  </si>
  <si>
    <t>防化器材室</t>
  </si>
  <si>
    <t>提示性标识</t>
  </si>
  <si>
    <t>人防工程内部提示牌</t>
  </si>
  <si>
    <t>5mm亚克力材质UV彩印工艺，尺寸为170*500mm.</t>
  </si>
  <si>
    <t>人防区域墙体范围线</t>
  </si>
  <si>
    <t>汽车坡道口范围线</t>
  </si>
  <si>
    <t>人防专用配色涂料，颜色为国标GB/T18922-2008(颜色编码)1093 2.5YR6.5/9.6.（人防建筑面积）</t>
  </si>
  <si>
    <t>非机动车坡道口范围线</t>
  </si>
  <si>
    <t>人防区内部范围线（应配建范围）</t>
  </si>
  <si>
    <t>人防区内部柱体（应配建范围）</t>
  </si>
  <si>
    <t>人防车位喷字</t>
  </si>
  <si>
    <t>人防车位牌</t>
  </si>
  <si>
    <t>合计：</t>
  </si>
  <si>
    <t>人防工程通风报价单</t>
  </si>
  <si>
    <t>电动脚踏两用送风机</t>
  </si>
  <si>
    <t>战时清洁式排风机</t>
  </si>
  <si>
    <t>HL3-2A-No.5.0A，L=6900m/h;N=2.2kW
n=1450rpm;H=510Pa</t>
  </si>
  <si>
    <t xml:space="preserve">清洁式
电动(开3台)
Q=2701m/h,P=843Pa,N=1.1kw
脚踏(开3台)
Q=2720m/h,P=521Pa
滤毒式
电动(开3台)
Q=1278m/h,P=1430Pa,N=1.1kw
脚踏(开3台)
Q=1225m/h,P=1208Pa
</t>
  </si>
  <si>
    <t>HL3-2A-No.4.5A，L=4900m/h;N=1.1kW
n=1450rpm;H=510Pa</t>
  </si>
  <si>
    <t>过滤吸收器</t>
  </si>
  <si>
    <t>RFP-1000</t>
  </si>
  <si>
    <t>过滤吸收器专用连接</t>
  </si>
  <si>
    <t>只</t>
  </si>
  <si>
    <t>油网滤尘器</t>
  </si>
  <si>
    <t>LWP-X 2*2型管式</t>
  </si>
  <si>
    <t>套</t>
  </si>
  <si>
    <t>风量测量装置</t>
  </si>
  <si>
    <t>φ500</t>
  </si>
  <si>
    <t>φ400</t>
  </si>
  <si>
    <t>人防钢制法兰</t>
  </si>
  <si>
    <t>d300</t>
  </si>
  <si>
    <t>片</t>
  </si>
  <si>
    <t>d400</t>
  </si>
  <si>
    <t>d380</t>
  </si>
  <si>
    <t>d500</t>
  </si>
  <si>
    <t>d600</t>
  </si>
  <si>
    <t>手电动双连杆密闭阀门</t>
  </si>
  <si>
    <t>DＭＦ40</t>
  </si>
  <si>
    <t>DＭＦ50</t>
  </si>
  <si>
    <t>DＭＦ60</t>
  </si>
  <si>
    <t>插板阀</t>
  </si>
  <si>
    <t>风量调节阀</t>
  </si>
  <si>
    <t>70C°防火阀</t>
  </si>
  <si>
    <t>800*250</t>
  </si>
  <si>
    <t>1000*400</t>
  </si>
  <si>
    <t>1000*300</t>
  </si>
  <si>
    <t>对开多叶调节阀</t>
  </si>
  <si>
    <t>320*320</t>
  </si>
  <si>
    <t>止回阀</t>
  </si>
  <si>
    <t>换气堵头</t>
  </si>
  <si>
    <t>超压排气阀门</t>
  </si>
  <si>
    <t>FCH-250</t>
  </si>
  <si>
    <t>超压排气阀门变径管</t>
  </si>
  <si>
    <t>d250-d380</t>
  </si>
  <si>
    <t>放射性监测取样管（带阀）</t>
  </si>
  <si>
    <t>DN32</t>
  </si>
  <si>
    <t>油网滤尘器压差测量管</t>
  </si>
  <si>
    <t>DN15</t>
  </si>
  <si>
    <t>尾气监测取样管（带阀）</t>
  </si>
  <si>
    <t>过滤吸收器压差测量管</t>
  </si>
  <si>
    <t>增压管</t>
  </si>
  <si>
    <t>DN25</t>
  </si>
  <si>
    <t>超压测压装置</t>
  </si>
  <si>
    <t>DN15  倾斜式微压计</t>
  </si>
  <si>
    <t>气密测量管（截止阀）</t>
  </si>
  <si>
    <t>Ｄ50</t>
  </si>
  <si>
    <t>格栅风口</t>
  </si>
  <si>
    <t>630*500</t>
  </si>
  <si>
    <t>人防通风管</t>
  </si>
  <si>
    <t>㎡</t>
  </si>
  <si>
    <t>3MM铁板制作</t>
  </si>
  <si>
    <t>d560</t>
  </si>
  <si>
    <t>d664</t>
  </si>
  <si>
    <t>m²</t>
  </si>
  <si>
    <t>人防风管</t>
  </si>
  <si>
    <t>1.0mm镀锌铁皮</t>
  </si>
  <si>
    <t>800*800</t>
  </si>
  <si>
    <t>ZP100型消声器</t>
  </si>
  <si>
    <t>安装调试费</t>
  </si>
  <si>
    <t>单元</t>
  </si>
  <si>
    <t>人防工程三防报价单</t>
  </si>
  <si>
    <t>战时通风方式控制箱</t>
  </si>
  <si>
    <t>JC2000-SZ</t>
  </si>
  <si>
    <t>智能型，配自动除湿装置，3C认证</t>
  </si>
  <si>
    <t>LED三防显示屏</t>
  </si>
  <si>
    <t>呼唤按钮</t>
  </si>
  <si>
    <t>电线</t>
  </si>
  <si>
    <t>WDZ-BJY-7X1.5</t>
  </si>
  <si>
    <t>m</t>
  </si>
  <si>
    <t>KVV-4X1.5</t>
  </si>
  <si>
    <t>人防工程水箱报价单</t>
  </si>
  <si>
    <t>不锈钢板快速拼装水箱</t>
  </si>
  <si>
    <t>10000×4000×2000(h)</t>
  </si>
  <si>
    <t>7000×3500×2000(h)</t>
  </si>
  <si>
    <t>6500×5500×2000(h)</t>
  </si>
  <si>
    <t>5500×4000×2000(h)</t>
  </si>
  <si>
    <t>9000×5000×2000(h)</t>
  </si>
  <si>
    <t>7000×4000×2000(h)</t>
  </si>
  <si>
    <t>管道泵</t>
  </si>
  <si>
    <t>DP25-2-8.5×4，流量
2m3/h扬程34m功率1.1Kw</t>
  </si>
  <si>
    <t>气压罐</t>
  </si>
  <si>
    <t>φ600*1500</t>
  </si>
  <si>
    <t>水箱自洁消毒器</t>
  </si>
  <si>
    <t>人防工程第三方检测报价单</t>
  </si>
  <si>
    <t>WTS-2A</t>
    <phoneticPr fontId="27" type="noConversion"/>
  </si>
  <si>
    <t xml:space="preserve">清洁式
电动(开3台)
Q=2421m/h,P=964Pa,N=1.1kw
脚踏(开3台)
Q=2470m/h,P=702Pa
滤毒式
电动(开3台)
Q=1278m/h,P=1430Pa,N=1.1kw
脚踏(开3台)
Q=1225m/h,P=1208Pa
</t>
    <phoneticPr fontId="27" type="noConversion"/>
  </si>
  <si>
    <t>调整量</t>
    <phoneticPr fontId="26" type="noConversion"/>
  </si>
  <si>
    <t>设备支架安装、减震器安装、除锈刷漆等完成此工作的其他一切相关工程内容及材料费用
风管制安、支架制安、抗震支架安装、除锈刷漆等完成此工作的其他一切相关工程内容及材料费用</t>
    <phoneticPr fontId="26" type="noConversion"/>
  </si>
  <si>
    <t>厚度1.5</t>
    <phoneticPr fontId="26" type="noConversion"/>
  </si>
  <si>
    <t>厚度1mm</t>
    <phoneticPr fontId="26" type="noConversion"/>
  </si>
  <si>
    <t>厚度1.0</t>
    <phoneticPr fontId="26" type="noConversion"/>
  </si>
  <si>
    <t>以下只到位不安装</t>
    <phoneticPr fontId="2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</si>
</sst>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.0_ "/>
    <numFmt numFmtId="178" formatCode="0.00_);[Red]\(0.00\)"/>
  </numFmts>
  <fonts count="29">
    <font>
      <sz val="12"/>
      <name val="宋体"/>
      <charset val="134"/>
    </font>
    <font>
      <sz val="12"/>
      <name val="新宋体"/>
      <family val="3"/>
      <charset val="134"/>
    </font>
    <font>
      <sz val="11"/>
      <name val="新宋体"/>
      <family val="3"/>
      <charset val="134"/>
    </font>
    <font>
      <b/>
      <sz val="14"/>
      <name val="新宋体"/>
      <family val="3"/>
      <charset val="134"/>
    </font>
    <font>
      <b/>
      <sz val="11"/>
      <name val="新宋体"/>
      <family val="3"/>
      <charset val="134"/>
    </font>
    <font>
      <sz val="10"/>
      <name val="新宋体"/>
      <family val="3"/>
      <charset val="134"/>
    </font>
    <font>
      <b/>
      <sz val="12"/>
      <name val="新宋体"/>
      <family val="3"/>
      <charset val="134"/>
    </font>
    <font>
      <b/>
      <sz val="10"/>
      <name val="新宋体"/>
      <family val="3"/>
      <charset val="134"/>
    </font>
    <font>
      <sz val="10"/>
      <name val="宋体"/>
      <family val="3"/>
      <charset val="134"/>
    </font>
    <font>
      <sz val="14"/>
      <name val="新宋体"/>
      <family val="3"/>
      <charset val="134"/>
    </font>
    <font>
      <sz val="10"/>
      <name val="SimSun"/>
      <charset val="134"/>
    </font>
    <font>
      <sz val="10"/>
      <color rgb="FF000000"/>
      <name val="新宋体"/>
      <family val="3"/>
      <charset val="134"/>
    </font>
    <font>
      <sz val="10.5"/>
      <name val="新宋体"/>
      <family val="3"/>
      <charset val="134"/>
    </font>
    <font>
      <sz val="10.5"/>
      <name val="宋体"/>
      <family val="3"/>
      <charset val="134"/>
    </font>
    <font>
      <b/>
      <sz val="10.5"/>
      <name val="新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4"/>
      <name val="宋体"/>
      <family val="3"/>
      <charset val="134"/>
      <scheme val="major"/>
    </font>
    <font>
      <b/>
      <sz val="11"/>
      <name val="宋体"/>
      <family val="3"/>
      <charset val="134"/>
      <scheme val="minor"/>
    </font>
    <font>
      <b/>
      <sz val="10.5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新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24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/>
    <xf numFmtId="0" fontId="23" fillId="0" borderId="0">
      <alignment vertical="center"/>
    </xf>
  </cellStyleXfs>
  <cellXfs count="160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176" fontId="5" fillId="0" borderId="1" xfId="5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76" fontId="17" fillId="0" borderId="0" xfId="0" applyNumberFormat="1" applyFont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177" fontId="13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176" fontId="18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 wrapText="1"/>
    </xf>
    <xf numFmtId="176" fontId="19" fillId="0" borderId="0" xfId="0" applyNumberFormat="1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14" fillId="0" borderId="0" xfId="0" applyFont="1" applyFill="1" applyAlignment="1">
      <alignment horizontal="left" vertical="center"/>
    </xf>
    <xf numFmtId="176" fontId="14" fillId="0" borderId="0" xfId="0" applyNumberFormat="1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16" fillId="0" borderId="0" xfId="0" applyFont="1" applyFill="1" applyAlignment="1">
      <alignment vertical="center" wrapText="1"/>
    </xf>
  </cellXfs>
  <cellStyles count="6">
    <cellStyle name="_ET_STYLE_NoName_00_" xfId="2" xr:uid="{00000000-0005-0000-0000-000012000000}"/>
    <cellStyle name="常规" xfId="0" builtinId="0"/>
    <cellStyle name="常规 10 2 2" xfId="3" xr:uid="{00000000-0005-0000-0000-000033000000}"/>
    <cellStyle name="常规 2" xfId="4" xr:uid="{00000000-0005-0000-0000-000034000000}"/>
    <cellStyle name="常规 3" xfId="5" xr:uid="{00000000-0005-0000-0000-000035000000}"/>
    <cellStyle name="常规 6" xfId="1" xr:uid="{00000000-0005-0000-0000-00000D000000}"/>
  </cellStyles>
  <dxfs count="0"/>
  <tableStyles count="0" defaultTableStyle="TableStyleMedium9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8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3</xdr:col>
      <xdr:colOff>1409065</xdr:colOff>
      <xdr:row>3</xdr:row>
      <xdr:rowOff>732790</xdr:rowOff>
    </xdr:to>
    <xdr:pic>
      <xdr:nvPicPr>
        <xdr:cNvPr id="9465" name="图片 1">
          <a:extLst>
            <a:ext uri="{FF2B5EF4-FFF2-40B4-BE49-F238E27FC236}">
              <a16:creationId xmlns:a16="http://schemas.microsoft.com/office/drawing/2014/main" id="{00000000-0008-0000-0200-0000F9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47850" y="1160780"/>
          <a:ext cx="1285240" cy="666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876300</xdr:colOff>
      <xdr:row>4</xdr:row>
      <xdr:rowOff>66040</xdr:rowOff>
    </xdr:from>
    <xdr:to>
      <xdr:col>3</xdr:col>
      <xdr:colOff>1550670</xdr:colOff>
      <xdr:row>4</xdr:row>
      <xdr:rowOff>951865</xdr:rowOff>
    </xdr:to>
    <xdr:pic>
      <xdr:nvPicPr>
        <xdr:cNvPr id="9466" name="图片 3">
          <a:extLst>
            <a:ext uri="{FF2B5EF4-FFF2-40B4-BE49-F238E27FC236}">
              <a16:creationId xmlns:a16="http://schemas.microsoft.com/office/drawing/2014/main" id="{00000000-0008-0000-0200-0000FA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0325" y="1972310"/>
          <a:ext cx="674370" cy="885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191135</xdr:colOff>
      <xdr:row>7</xdr:row>
      <xdr:rowOff>77470</xdr:rowOff>
    </xdr:from>
    <xdr:to>
      <xdr:col>3</xdr:col>
      <xdr:colOff>1012825</xdr:colOff>
      <xdr:row>7</xdr:row>
      <xdr:rowOff>579120</xdr:rowOff>
    </xdr:to>
    <xdr:pic>
      <xdr:nvPicPr>
        <xdr:cNvPr id="9467" name="图片 6">
          <a:extLst>
            <a:ext uri="{FF2B5EF4-FFF2-40B4-BE49-F238E27FC236}">
              <a16:creationId xmlns:a16="http://schemas.microsoft.com/office/drawing/2014/main" id="{00000000-0008-0000-0200-0000FB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15160" y="5184140"/>
          <a:ext cx="821690" cy="501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437515</xdr:colOff>
      <xdr:row>5</xdr:row>
      <xdr:rowOff>38735</xdr:rowOff>
    </xdr:from>
    <xdr:to>
      <xdr:col>3</xdr:col>
      <xdr:colOff>1132205</xdr:colOff>
      <xdr:row>5</xdr:row>
      <xdr:rowOff>1104900</xdr:rowOff>
    </xdr:to>
    <xdr:pic>
      <xdr:nvPicPr>
        <xdr:cNvPr id="9468" name="图片 7">
          <a:extLst>
            <a:ext uri="{FF2B5EF4-FFF2-40B4-BE49-F238E27FC236}">
              <a16:creationId xmlns:a16="http://schemas.microsoft.com/office/drawing/2014/main" id="{00000000-0008-0000-0200-0000FC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161540" y="2935605"/>
          <a:ext cx="694690" cy="10661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257810</xdr:colOff>
      <xdr:row>8</xdr:row>
      <xdr:rowOff>29210</xdr:rowOff>
    </xdr:from>
    <xdr:to>
      <xdr:col>3</xdr:col>
      <xdr:colOff>1076960</xdr:colOff>
      <xdr:row>8</xdr:row>
      <xdr:rowOff>524510</xdr:rowOff>
    </xdr:to>
    <xdr:pic>
      <xdr:nvPicPr>
        <xdr:cNvPr id="9469" name="图片 9">
          <a:extLst>
            <a:ext uri="{FF2B5EF4-FFF2-40B4-BE49-F238E27FC236}">
              <a16:creationId xmlns:a16="http://schemas.microsoft.com/office/drawing/2014/main" id="{00000000-0008-0000-0200-0000FD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81835" y="5834380"/>
          <a:ext cx="819150" cy="4953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95250</xdr:colOff>
      <xdr:row>9</xdr:row>
      <xdr:rowOff>85090</xdr:rowOff>
    </xdr:from>
    <xdr:to>
      <xdr:col>3</xdr:col>
      <xdr:colOff>1524000</xdr:colOff>
      <xdr:row>9</xdr:row>
      <xdr:rowOff>579755</xdr:rowOff>
    </xdr:to>
    <xdr:pic>
      <xdr:nvPicPr>
        <xdr:cNvPr id="9470" name="图片 12">
          <a:extLst>
            <a:ext uri="{FF2B5EF4-FFF2-40B4-BE49-F238E27FC236}">
              <a16:creationId xmlns:a16="http://schemas.microsoft.com/office/drawing/2014/main" id="{00000000-0008-0000-0200-0000FE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819275" y="6461760"/>
          <a:ext cx="1428750" cy="494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95250</xdr:colOff>
      <xdr:row>10</xdr:row>
      <xdr:rowOff>38735</xdr:rowOff>
    </xdr:from>
    <xdr:to>
      <xdr:col>3</xdr:col>
      <xdr:colOff>1533525</xdr:colOff>
      <xdr:row>10</xdr:row>
      <xdr:rowOff>563245</xdr:rowOff>
    </xdr:to>
    <xdr:pic>
      <xdr:nvPicPr>
        <xdr:cNvPr id="9471" name="图片 13">
          <a:extLst>
            <a:ext uri="{FF2B5EF4-FFF2-40B4-BE49-F238E27FC236}">
              <a16:creationId xmlns:a16="http://schemas.microsoft.com/office/drawing/2014/main" id="{00000000-0008-0000-0200-0000FF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19275" y="7075170"/>
          <a:ext cx="1438275" cy="524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85725</xdr:colOff>
      <xdr:row>11</xdr:row>
      <xdr:rowOff>47625</xdr:rowOff>
    </xdr:from>
    <xdr:to>
      <xdr:col>3</xdr:col>
      <xdr:colOff>1399540</xdr:colOff>
      <xdr:row>11</xdr:row>
      <xdr:rowOff>926465</xdr:rowOff>
    </xdr:to>
    <xdr:pic>
      <xdr:nvPicPr>
        <xdr:cNvPr id="9472" name="图片 19">
          <a:extLst>
            <a:ext uri="{FF2B5EF4-FFF2-40B4-BE49-F238E27FC236}">
              <a16:creationId xmlns:a16="http://schemas.microsoft.com/office/drawing/2014/main" id="{00000000-0008-0000-0200-000000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809750" y="7667625"/>
          <a:ext cx="1313815" cy="878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95250</xdr:colOff>
      <xdr:row>12</xdr:row>
      <xdr:rowOff>18415</xdr:rowOff>
    </xdr:from>
    <xdr:to>
      <xdr:col>3</xdr:col>
      <xdr:colOff>1428115</xdr:colOff>
      <xdr:row>12</xdr:row>
      <xdr:rowOff>915035</xdr:rowOff>
    </xdr:to>
    <xdr:pic>
      <xdr:nvPicPr>
        <xdr:cNvPr id="9473" name="图片 20">
          <a:extLst>
            <a:ext uri="{FF2B5EF4-FFF2-40B4-BE49-F238E27FC236}">
              <a16:creationId xmlns:a16="http://schemas.microsoft.com/office/drawing/2014/main" id="{00000000-0008-0000-0200-000001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819275" y="8579485"/>
          <a:ext cx="1332865" cy="896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372110</xdr:colOff>
      <xdr:row>14</xdr:row>
      <xdr:rowOff>17780</xdr:rowOff>
    </xdr:from>
    <xdr:to>
      <xdr:col>3</xdr:col>
      <xdr:colOff>1096010</xdr:colOff>
      <xdr:row>14</xdr:row>
      <xdr:rowOff>741045</xdr:rowOff>
    </xdr:to>
    <xdr:pic>
      <xdr:nvPicPr>
        <xdr:cNvPr id="9474" name="图片 22">
          <a:extLst>
            <a:ext uri="{FF2B5EF4-FFF2-40B4-BE49-F238E27FC236}">
              <a16:creationId xmlns:a16="http://schemas.microsoft.com/office/drawing/2014/main" id="{00000000-0008-0000-0200-000002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096135" y="10281920"/>
          <a:ext cx="723900" cy="723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381635</xdr:colOff>
      <xdr:row>13</xdr:row>
      <xdr:rowOff>17780</xdr:rowOff>
    </xdr:from>
    <xdr:to>
      <xdr:col>3</xdr:col>
      <xdr:colOff>1105535</xdr:colOff>
      <xdr:row>13</xdr:row>
      <xdr:rowOff>741045</xdr:rowOff>
    </xdr:to>
    <xdr:pic>
      <xdr:nvPicPr>
        <xdr:cNvPr id="9475" name="图片 23">
          <a:extLst>
            <a:ext uri="{FF2B5EF4-FFF2-40B4-BE49-F238E27FC236}">
              <a16:creationId xmlns:a16="http://schemas.microsoft.com/office/drawing/2014/main" id="{00000000-0008-0000-0200-000003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2105660" y="9519920"/>
          <a:ext cx="723900" cy="7232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19050</xdr:colOff>
      <xdr:row>15</xdr:row>
      <xdr:rowOff>38735</xdr:rowOff>
    </xdr:from>
    <xdr:to>
      <xdr:col>3</xdr:col>
      <xdr:colOff>1543050</xdr:colOff>
      <xdr:row>15</xdr:row>
      <xdr:rowOff>572135</xdr:rowOff>
    </xdr:to>
    <xdr:pic>
      <xdr:nvPicPr>
        <xdr:cNvPr id="9476" name="图片 25">
          <a:extLst>
            <a:ext uri="{FF2B5EF4-FFF2-40B4-BE49-F238E27FC236}">
              <a16:creationId xmlns:a16="http://schemas.microsoft.com/office/drawing/2014/main" id="{00000000-0008-0000-0200-000004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743075" y="11064875"/>
          <a:ext cx="152400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47625</xdr:colOff>
      <xdr:row>16</xdr:row>
      <xdr:rowOff>38735</xdr:rowOff>
    </xdr:from>
    <xdr:to>
      <xdr:col>3</xdr:col>
      <xdr:colOff>1552575</xdr:colOff>
      <xdr:row>16</xdr:row>
      <xdr:rowOff>572135</xdr:rowOff>
    </xdr:to>
    <xdr:pic>
      <xdr:nvPicPr>
        <xdr:cNvPr id="9477" name="图片 26">
          <a:extLst>
            <a:ext uri="{FF2B5EF4-FFF2-40B4-BE49-F238E27FC236}">
              <a16:creationId xmlns:a16="http://schemas.microsoft.com/office/drawing/2014/main" id="{00000000-0008-0000-0200-000005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771650" y="11648440"/>
          <a:ext cx="1504950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38100</xdr:colOff>
      <xdr:row>17</xdr:row>
      <xdr:rowOff>38735</xdr:rowOff>
    </xdr:from>
    <xdr:to>
      <xdr:col>3</xdr:col>
      <xdr:colOff>1562100</xdr:colOff>
      <xdr:row>17</xdr:row>
      <xdr:rowOff>553720</xdr:rowOff>
    </xdr:to>
    <xdr:pic>
      <xdr:nvPicPr>
        <xdr:cNvPr id="9478" name="图片 31">
          <a:extLst>
            <a:ext uri="{FF2B5EF4-FFF2-40B4-BE49-F238E27FC236}">
              <a16:creationId xmlns:a16="http://schemas.microsoft.com/office/drawing/2014/main" id="{00000000-0008-0000-0200-000006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762125" y="12232005"/>
          <a:ext cx="152400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38100</xdr:colOff>
      <xdr:row>22</xdr:row>
      <xdr:rowOff>18415</xdr:rowOff>
    </xdr:from>
    <xdr:to>
      <xdr:col>3</xdr:col>
      <xdr:colOff>1562100</xdr:colOff>
      <xdr:row>22</xdr:row>
      <xdr:rowOff>533400</xdr:rowOff>
    </xdr:to>
    <xdr:pic>
      <xdr:nvPicPr>
        <xdr:cNvPr id="9479" name="图片 34">
          <a:extLst>
            <a:ext uri="{FF2B5EF4-FFF2-40B4-BE49-F238E27FC236}">
              <a16:creationId xmlns:a16="http://schemas.microsoft.com/office/drawing/2014/main" id="{00000000-0008-0000-0200-000007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762125" y="15129510"/>
          <a:ext cx="152400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38100</xdr:colOff>
      <xdr:row>23</xdr:row>
      <xdr:rowOff>38735</xdr:rowOff>
    </xdr:from>
    <xdr:to>
      <xdr:col>3</xdr:col>
      <xdr:colOff>1552575</xdr:colOff>
      <xdr:row>23</xdr:row>
      <xdr:rowOff>553720</xdr:rowOff>
    </xdr:to>
    <xdr:pic>
      <xdr:nvPicPr>
        <xdr:cNvPr id="9480" name="图片 35">
          <a:extLst>
            <a:ext uri="{FF2B5EF4-FFF2-40B4-BE49-F238E27FC236}">
              <a16:creationId xmlns:a16="http://schemas.microsoft.com/office/drawing/2014/main" id="{00000000-0008-0000-0200-000008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62125" y="15733395"/>
          <a:ext cx="1514475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47625</xdr:colOff>
      <xdr:row>24</xdr:row>
      <xdr:rowOff>38735</xdr:rowOff>
    </xdr:from>
    <xdr:to>
      <xdr:col>3</xdr:col>
      <xdr:colOff>1562100</xdr:colOff>
      <xdr:row>24</xdr:row>
      <xdr:rowOff>553720</xdr:rowOff>
    </xdr:to>
    <xdr:pic>
      <xdr:nvPicPr>
        <xdr:cNvPr id="9481" name="图片 36">
          <a:extLst>
            <a:ext uri="{FF2B5EF4-FFF2-40B4-BE49-F238E27FC236}">
              <a16:creationId xmlns:a16="http://schemas.microsoft.com/office/drawing/2014/main" id="{00000000-0008-0000-0200-000009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771650" y="16316960"/>
          <a:ext cx="1514475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38100</xdr:colOff>
      <xdr:row>25</xdr:row>
      <xdr:rowOff>38735</xdr:rowOff>
    </xdr:from>
    <xdr:to>
      <xdr:col>3</xdr:col>
      <xdr:colOff>1552575</xdr:colOff>
      <xdr:row>25</xdr:row>
      <xdr:rowOff>572135</xdr:rowOff>
    </xdr:to>
    <xdr:pic>
      <xdr:nvPicPr>
        <xdr:cNvPr id="9482" name="图片 41">
          <a:extLst>
            <a:ext uri="{FF2B5EF4-FFF2-40B4-BE49-F238E27FC236}">
              <a16:creationId xmlns:a16="http://schemas.microsoft.com/office/drawing/2014/main" id="{00000000-0008-0000-0200-00000A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762125" y="16900525"/>
          <a:ext cx="151447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38100</xdr:colOff>
      <xdr:row>27</xdr:row>
      <xdr:rowOff>18415</xdr:rowOff>
    </xdr:from>
    <xdr:to>
      <xdr:col>3</xdr:col>
      <xdr:colOff>1552575</xdr:colOff>
      <xdr:row>27</xdr:row>
      <xdr:rowOff>551815</xdr:rowOff>
    </xdr:to>
    <xdr:pic>
      <xdr:nvPicPr>
        <xdr:cNvPr id="9483" name="图片 42">
          <a:extLst>
            <a:ext uri="{FF2B5EF4-FFF2-40B4-BE49-F238E27FC236}">
              <a16:creationId xmlns:a16="http://schemas.microsoft.com/office/drawing/2014/main" id="{00000000-0008-0000-0200-00000B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762125" y="18047335"/>
          <a:ext cx="1514475" cy="533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28575</xdr:colOff>
      <xdr:row>31</xdr:row>
      <xdr:rowOff>37465</xdr:rowOff>
    </xdr:from>
    <xdr:to>
      <xdr:col>3</xdr:col>
      <xdr:colOff>1600200</xdr:colOff>
      <xdr:row>31</xdr:row>
      <xdr:rowOff>571500</xdr:rowOff>
    </xdr:to>
    <xdr:pic>
      <xdr:nvPicPr>
        <xdr:cNvPr id="9484" name="图片 45">
          <a:extLst>
            <a:ext uri="{FF2B5EF4-FFF2-40B4-BE49-F238E27FC236}">
              <a16:creationId xmlns:a16="http://schemas.microsoft.com/office/drawing/2014/main" id="{00000000-0008-0000-0200-00000C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752600" y="20453350"/>
          <a:ext cx="1571625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38100</xdr:colOff>
      <xdr:row>30</xdr:row>
      <xdr:rowOff>29845</xdr:rowOff>
    </xdr:from>
    <xdr:to>
      <xdr:col>3</xdr:col>
      <xdr:colOff>1609725</xdr:colOff>
      <xdr:row>30</xdr:row>
      <xdr:rowOff>563880</xdr:rowOff>
    </xdr:to>
    <xdr:pic>
      <xdr:nvPicPr>
        <xdr:cNvPr id="9485" name="图片 46">
          <a:extLst>
            <a:ext uri="{FF2B5EF4-FFF2-40B4-BE49-F238E27FC236}">
              <a16:creationId xmlns:a16="http://schemas.microsoft.com/office/drawing/2014/main" id="{00000000-0008-0000-0200-00000D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762125" y="19809460"/>
          <a:ext cx="1571625" cy="534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47625</xdr:colOff>
      <xdr:row>32</xdr:row>
      <xdr:rowOff>29845</xdr:rowOff>
    </xdr:from>
    <xdr:to>
      <xdr:col>3</xdr:col>
      <xdr:colOff>1600200</xdr:colOff>
      <xdr:row>32</xdr:row>
      <xdr:rowOff>554355</xdr:rowOff>
    </xdr:to>
    <xdr:pic>
      <xdr:nvPicPr>
        <xdr:cNvPr id="9486" name="图片 48">
          <a:extLst>
            <a:ext uri="{FF2B5EF4-FFF2-40B4-BE49-F238E27FC236}">
              <a16:creationId xmlns:a16="http://schemas.microsoft.com/office/drawing/2014/main" id="{00000000-0008-0000-0200-00000E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771650" y="21082000"/>
          <a:ext cx="1552575" cy="5245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47625</xdr:colOff>
      <xdr:row>33</xdr:row>
      <xdr:rowOff>190500</xdr:rowOff>
    </xdr:from>
    <xdr:to>
      <xdr:col>3</xdr:col>
      <xdr:colOff>1609725</xdr:colOff>
      <xdr:row>33</xdr:row>
      <xdr:rowOff>620395</xdr:rowOff>
    </xdr:to>
    <xdr:pic>
      <xdr:nvPicPr>
        <xdr:cNvPr id="9487" name="图片 1">
          <a:extLst>
            <a:ext uri="{FF2B5EF4-FFF2-40B4-BE49-F238E27FC236}">
              <a16:creationId xmlns:a16="http://schemas.microsoft.com/office/drawing/2014/main" id="{00000000-0008-0000-0200-00000F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771650" y="21878925"/>
          <a:ext cx="1562100" cy="4298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47625</xdr:colOff>
      <xdr:row>35</xdr:row>
      <xdr:rowOff>114300</xdr:rowOff>
    </xdr:from>
    <xdr:to>
      <xdr:col>3</xdr:col>
      <xdr:colOff>1619250</xdr:colOff>
      <xdr:row>35</xdr:row>
      <xdr:rowOff>494665</xdr:rowOff>
    </xdr:to>
    <xdr:pic>
      <xdr:nvPicPr>
        <xdr:cNvPr id="9488" name="图片 2">
          <a:extLst>
            <a:ext uri="{FF2B5EF4-FFF2-40B4-BE49-F238E27FC236}">
              <a16:creationId xmlns:a16="http://schemas.microsoft.com/office/drawing/2014/main" id="{00000000-0008-0000-0200-000010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771650" y="23456265"/>
          <a:ext cx="1571625" cy="3803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57150</xdr:colOff>
      <xdr:row>34</xdr:row>
      <xdr:rowOff>142240</xdr:rowOff>
    </xdr:from>
    <xdr:to>
      <xdr:col>3</xdr:col>
      <xdr:colOff>1619250</xdr:colOff>
      <xdr:row>34</xdr:row>
      <xdr:rowOff>571500</xdr:rowOff>
    </xdr:to>
    <xdr:pic>
      <xdr:nvPicPr>
        <xdr:cNvPr id="9489" name="图片 5">
          <a:extLst>
            <a:ext uri="{FF2B5EF4-FFF2-40B4-BE49-F238E27FC236}">
              <a16:creationId xmlns:a16="http://schemas.microsoft.com/office/drawing/2014/main" id="{00000000-0008-0000-0200-000011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781175" y="22657435"/>
          <a:ext cx="1562100" cy="4292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191135</xdr:colOff>
      <xdr:row>37</xdr:row>
      <xdr:rowOff>132715</xdr:rowOff>
    </xdr:from>
    <xdr:to>
      <xdr:col>3</xdr:col>
      <xdr:colOff>1344295</xdr:colOff>
      <xdr:row>37</xdr:row>
      <xdr:rowOff>874395</xdr:rowOff>
    </xdr:to>
    <xdr:pic>
      <xdr:nvPicPr>
        <xdr:cNvPr id="9490" name="图片 16">
          <a:extLst>
            <a:ext uri="{FF2B5EF4-FFF2-40B4-BE49-F238E27FC236}">
              <a16:creationId xmlns:a16="http://schemas.microsoft.com/office/drawing/2014/main" id="{00000000-0008-0000-0200-000012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915160" y="24985345"/>
          <a:ext cx="1153160" cy="7416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85725</xdr:colOff>
      <xdr:row>26</xdr:row>
      <xdr:rowOff>0</xdr:rowOff>
    </xdr:from>
    <xdr:to>
      <xdr:col>3</xdr:col>
      <xdr:colOff>1543050</xdr:colOff>
      <xdr:row>26</xdr:row>
      <xdr:rowOff>494665</xdr:rowOff>
    </xdr:to>
    <xdr:pic>
      <xdr:nvPicPr>
        <xdr:cNvPr id="9491" name="图片 4">
          <a:extLst>
            <a:ext uri="{FF2B5EF4-FFF2-40B4-BE49-F238E27FC236}">
              <a16:creationId xmlns:a16="http://schemas.microsoft.com/office/drawing/2014/main" id="{00000000-0008-0000-0200-000013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809750" y="17445355"/>
          <a:ext cx="1457325" cy="4946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9525</xdr:colOff>
      <xdr:row>26</xdr:row>
      <xdr:rowOff>18415</xdr:rowOff>
    </xdr:from>
    <xdr:to>
      <xdr:col>3</xdr:col>
      <xdr:colOff>1543050</xdr:colOff>
      <xdr:row>26</xdr:row>
      <xdr:rowOff>524510</xdr:rowOff>
    </xdr:to>
    <xdr:pic>
      <xdr:nvPicPr>
        <xdr:cNvPr id="9492" name="图片 5">
          <a:extLst>
            <a:ext uri="{FF2B5EF4-FFF2-40B4-BE49-F238E27FC236}">
              <a16:creationId xmlns:a16="http://schemas.microsoft.com/office/drawing/2014/main" id="{00000000-0008-0000-0200-000014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733550" y="17463770"/>
          <a:ext cx="1533525" cy="506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133350</xdr:colOff>
      <xdr:row>36</xdr:row>
      <xdr:rowOff>103505</xdr:rowOff>
    </xdr:from>
    <xdr:to>
      <xdr:col>3</xdr:col>
      <xdr:colOff>1524000</xdr:colOff>
      <xdr:row>36</xdr:row>
      <xdr:rowOff>589280</xdr:rowOff>
    </xdr:to>
    <xdr:pic>
      <xdr:nvPicPr>
        <xdr:cNvPr id="9493" name="图片 1">
          <a:extLst>
            <a:ext uri="{FF2B5EF4-FFF2-40B4-BE49-F238E27FC236}">
              <a16:creationId xmlns:a16="http://schemas.microsoft.com/office/drawing/2014/main" id="{00000000-0008-0000-0200-000015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857375" y="24257635"/>
          <a:ext cx="1390650" cy="485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19050</xdr:colOff>
      <xdr:row>21</xdr:row>
      <xdr:rowOff>57150</xdr:rowOff>
    </xdr:from>
    <xdr:to>
      <xdr:col>3</xdr:col>
      <xdr:colOff>1552575</xdr:colOff>
      <xdr:row>21</xdr:row>
      <xdr:rowOff>542290</xdr:rowOff>
    </xdr:to>
    <xdr:pic>
      <xdr:nvPicPr>
        <xdr:cNvPr id="9494" name="图片 2">
          <a:extLst>
            <a:ext uri="{FF2B5EF4-FFF2-40B4-BE49-F238E27FC236}">
              <a16:creationId xmlns:a16="http://schemas.microsoft.com/office/drawing/2014/main" id="{00000000-0008-0000-0200-000016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743075" y="14584680"/>
          <a:ext cx="153352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104775</xdr:colOff>
      <xdr:row>6</xdr:row>
      <xdr:rowOff>112395</xdr:rowOff>
    </xdr:from>
    <xdr:to>
      <xdr:col>3</xdr:col>
      <xdr:colOff>1466850</xdr:colOff>
      <xdr:row>6</xdr:row>
      <xdr:rowOff>1027430</xdr:rowOff>
    </xdr:to>
    <xdr:pic>
      <xdr:nvPicPr>
        <xdr:cNvPr id="9495" name="图片 11">
          <a:extLst>
            <a:ext uri="{FF2B5EF4-FFF2-40B4-BE49-F238E27FC236}">
              <a16:creationId xmlns:a16="http://schemas.microsoft.com/office/drawing/2014/main" id="{00000000-0008-0000-0200-000017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828800" y="4114165"/>
          <a:ext cx="1362075" cy="9150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76200</xdr:colOff>
      <xdr:row>19</xdr:row>
      <xdr:rowOff>38735</xdr:rowOff>
    </xdr:from>
    <xdr:to>
      <xdr:col>3</xdr:col>
      <xdr:colOff>1485900</xdr:colOff>
      <xdr:row>19</xdr:row>
      <xdr:rowOff>553720</xdr:rowOff>
    </xdr:to>
    <xdr:pic>
      <xdr:nvPicPr>
        <xdr:cNvPr id="9496" name="图片 32">
          <a:extLst>
            <a:ext uri="{FF2B5EF4-FFF2-40B4-BE49-F238E27FC236}">
              <a16:creationId xmlns:a16="http://schemas.microsoft.com/office/drawing/2014/main" id="{00000000-0008-0000-0200-000018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800225" y="13399135"/>
          <a:ext cx="1409700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119380</xdr:colOff>
      <xdr:row>4</xdr:row>
      <xdr:rowOff>53975</xdr:rowOff>
    </xdr:from>
    <xdr:to>
      <xdr:col>3</xdr:col>
      <xdr:colOff>795020</xdr:colOff>
      <xdr:row>4</xdr:row>
      <xdr:rowOff>929005</xdr:rowOff>
    </xdr:to>
    <xdr:pic>
      <xdr:nvPicPr>
        <xdr:cNvPr id="9497" name="图片 2">
          <a:extLst>
            <a:ext uri="{FF2B5EF4-FFF2-40B4-BE49-F238E27FC236}">
              <a16:creationId xmlns:a16="http://schemas.microsoft.com/office/drawing/2014/main" id="{00000000-0008-0000-0200-000019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843405" y="1960245"/>
          <a:ext cx="675640" cy="875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0</xdr:colOff>
      <xdr:row>29</xdr:row>
      <xdr:rowOff>8890</xdr:rowOff>
    </xdr:from>
    <xdr:to>
      <xdr:col>3</xdr:col>
      <xdr:colOff>1619250</xdr:colOff>
      <xdr:row>29</xdr:row>
      <xdr:rowOff>524510</xdr:rowOff>
    </xdr:to>
    <xdr:pic>
      <xdr:nvPicPr>
        <xdr:cNvPr id="9498" name="Picture 5664">
          <a:extLst>
            <a:ext uri="{FF2B5EF4-FFF2-40B4-BE49-F238E27FC236}">
              <a16:creationId xmlns:a16="http://schemas.microsoft.com/office/drawing/2014/main" id="{00000000-0008-0000-0200-00001A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724025" y="19204940"/>
          <a:ext cx="1619250" cy="51562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3</xdr:col>
      <xdr:colOff>181610</xdr:colOff>
      <xdr:row>38</xdr:row>
      <xdr:rowOff>153670</xdr:rowOff>
    </xdr:from>
    <xdr:to>
      <xdr:col>3</xdr:col>
      <xdr:colOff>1363345</xdr:colOff>
      <xdr:row>38</xdr:row>
      <xdr:rowOff>828675</xdr:rowOff>
    </xdr:to>
    <xdr:pic>
      <xdr:nvPicPr>
        <xdr:cNvPr id="9499" name="Picture 4803">
          <a:extLst>
            <a:ext uri="{FF2B5EF4-FFF2-40B4-BE49-F238E27FC236}">
              <a16:creationId xmlns:a16="http://schemas.microsoft.com/office/drawing/2014/main" id="{00000000-0008-0000-0200-00001B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905635" y="25901650"/>
          <a:ext cx="1181735" cy="67500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3</xdr:col>
      <xdr:colOff>47625</xdr:colOff>
      <xdr:row>20</xdr:row>
      <xdr:rowOff>68580</xdr:rowOff>
    </xdr:from>
    <xdr:to>
      <xdr:col>3</xdr:col>
      <xdr:colOff>1581150</xdr:colOff>
      <xdr:row>20</xdr:row>
      <xdr:rowOff>553720</xdr:rowOff>
    </xdr:to>
    <xdr:pic>
      <xdr:nvPicPr>
        <xdr:cNvPr id="9500" name="图片 2">
          <a:extLst>
            <a:ext uri="{FF2B5EF4-FFF2-40B4-BE49-F238E27FC236}">
              <a16:creationId xmlns:a16="http://schemas.microsoft.com/office/drawing/2014/main" id="{00000000-0008-0000-0200-00001C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771650" y="14012545"/>
          <a:ext cx="1533525" cy="485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3</xdr:col>
      <xdr:colOff>0</xdr:colOff>
      <xdr:row>18</xdr:row>
      <xdr:rowOff>0</xdr:rowOff>
    </xdr:from>
    <xdr:to>
      <xdr:col>3</xdr:col>
      <xdr:colOff>1409065</xdr:colOff>
      <xdr:row>18</xdr:row>
      <xdr:rowOff>514985</xdr:rowOff>
    </xdr:to>
    <xdr:pic>
      <xdr:nvPicPr>
        <xdr:cNvPr id="9501" name="图片 32">
          <a:extLst>
            <a:ext uri="{FF2B5EF4-FFF2-40B4-BE49-F238E27FC236}">
              <a16:creationId xmlns:a16="http://schemas.microsoft.com/office/drawing/2014/main" id="{00000000-0008-0000-0200-00001D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724025" y="12776835"/>
          <a:ext cx="1409065" cy="5149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3</xdr:col>
      <xdr:colOff>76200</xdr:colOff>
      <xdr:row>28</xdr:row>
      <xdr:rowOff>57150</xdr:rowOff>
    </xdr:from>
    <xdr:to>
      <xdr:col>3</xdr:col>
      <xdr:colOff>1533525</xdr:colOff>
      <xdr:row>28</xdr:row>
      <xdr:rowOff>494665</xdr:rowOff>
    </xdr:to>
    <xdr:pic>
      <xdr:nvPicPr>
        <xdr:cNvPr id="9502" name="图片 1">
          <a:extLst>
            <a:ext uri="{FF2B5EF4-FFF2-40B4-BE49-F238E27FC236}">
              <a16:creationId xmlns:a16="http://schemas.microsoft.com/office/drawing/2014/main" id="{00000000-0008-0000-0200-00001E2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800225" y="18669635"/>
          <a:ext cx="1457325" cy="4375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"/>
  <sheetViews>
    <sheetView workbookViewId="0">
      <selection activeCell="B12" sqref="B12"/>
    </sheetView>
  </sheetViews>
  <sheetFormatPr defaultColWidth="9" defaultRowHeight="15.6"/>
  <cols>
    <col min="1" max="1" width="7.59765625" customWidth="1"/>
    <col min="2" max="2" width="34.5" customWidth="1"/>
    <col min="3" max="3" width="30.19921875" customWidth="1"/>
  </cols>
  <sheetData>
    <row r="1" spans="1:3" s="99" customFormat="1" ht="42" customHeight="1">
      <c r="A1" s="103" t="s">
        <v>0</v>
      </c>
      <c r="B1" s="103"/>
      <c r="C1" s="103"/>
    </row>
    <row r="2" spans="1:3" s="99" customFormat="1" ht="28.05" customHeight="1">
      <c r="A2" s="100" t="s">
        <v>1</v>
      </c>
      <c r="B2" s="100" t="s">
        <v>2</v>
      </c>
      <c r="C2" s="100" t="s">
        <v>3</v>
      </c>
    </row>
    <row r="3" spans="1:3" ht="28.05" customHeight="1">
      <c r="A3" s="101">
        <v>1</v>
      </c>
      <c r="B3" s="101" t="s">
        <v>4</v>
      </c>
      <c r="C3" s="101"/>
    </row>
    <row r="4" spans="1:3" ht="28.05" customHeight="1">
      <c r="A4" s="101">
        <v>2</v>
      </c>
      <c r="B4" s="101" t="s">
        <v>5</v>
      </c>
      <c r="C4" s="101"/>
    </row>
    <row r="5" spans="1:3" ht="28.05" customHeight="1">
      <c r="A5" s="101">
        <v>3</v>
      </c>
      <c r="B5" s="101" t="s">
        <v>6</v>
      </c>
      <c r="C5" s="101"/>
    </row>
    <row r="6" spans="1:3" ht="28.05" customHeight="1">
      <c r="A6" s="101">
        <v>4</v>
      </c>
      <c r="B6" s="101" t="s">
        <v>7</v>
      </c>
      <c r="C6" s="101"/>
    </row>
    <row r="7" spans="1:3" ht="28.05" customHeight="1">
      <c r="A7" s="101">
        <v>5</v>
      </c>
      <c r="B7" s="101" t="s">
        <v>8</v>
      </c>
      <c r="C7" s="101"/>
    </row>
    <row r="8" spans="1:3" ht="28.05" customHeight="1">
      <c r="A8" s="101">
        <v>6</v>
      </c>
      <c r="B8" s="101" t="s">
        <v>9</v>
      </c>
      <c r="C8" s="101"/>
    </row>
    <row r="9" spans="1:3" ht="28.05" customHeight="1">
      <c r="A9" s="104" t="s">
        <v>10</v>
      </c>
      <c r="B9" s="104"/>
      <c r="C9" s="101">
        <f>SUM(C3:C8)</f>
        <v>0</v>
      </c>
    </row>
  </sheetData>
  <mergeCells count="2">
    <mergeCell ref="A1:C1"/>
    <mergeCell ref="A9:B9"/>
  </mergeCells>
  <phoneticPr fontId="27" type="noConversion"/>
  <pageMargins left="0.75" right="0.75" top="1" bottom="1" header="0.51180555555555596" footer="0.51180555555555596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9"/>
  <sheetViews>
    <sheetView tabSelected="1" topLeftCell="A16" workbookViewId="0">
      <selection activeCell="G34" sqref="G34"/>
    </sheetView>
  </sheetViews>
  <sheetFormatPr defaultColWidth="8.69921875" defaultRowHeight="14.4"/>
  <cols>
    <col min="1" max="1" width="3.59765625" style="82" customWidth="1"/>
    <col min="2" max="2" width="13.8984375" style="83" customWidth="1"/>
    <col min="3" max="3" width="19.59765625" style="83" customWidth="1"/>
    <col min="4" max="4" width="5.5" style="83" customWidth="1"/>
    <col min="5" max="5" width="8" style="83" customWidth="1"/>
    <col min="6" max="7" width="8" style="158" customWidth="1"/>
    <col min="8" max="8" width="7.09765625" style="83" customWidth="1"/>
    <col min="9" max="9" width="9.19921875" style="84" customWidth="1"/>
    <col min="10" max="10" width="13.5" style="83" customWidth="1"/>
    <col min="11" max="12" width="8.69921875" style="83"/>
    <col min="13" max="13" width="47.8984375" style="83" customWidth="1"/>
    <col min="14" max="16384" width="8.69921875" style="83"/>
  </cols>
  <sheetData>
    <row r="1" spans="1:13" s="2" customFormat="1" ht="22.95" customHeight="1">
      <c r="A1" s="106" t="s">
        <v>11</v>
      </c>
      <c r="B1" s="107"/>
      <c r="C1" s="106"/>
      <c r="D1" s="106"/>
      <c r="E1" s="106"/>
      <c r="F1" s="106"/>
      <c r="G1" s="106"/>
      <c r="H1" s="106"/>
      <c r="I1" s="108"/>
      <c r="J1" s="106"/>
    </row>
    <row r="2" spans="1:13" s="81" customFormat="1" ht="28.2" customHeight="1">
      <c r="A2" s="109" t="s">
        <v>12</v>
      </c>
      <c r="B2" s="109"/>
      <c r="C2" s="110"/>
      <c r="D2" s="109"/>
      <c r="E2" s="109"/>
      <c r="F2" s="109"/>
      <c r="G2" s="109"/>
      <c r="H2" s="109"/>
      <c r="I2" s="111"/>
      <c r="J2" s="109"/>
    </row>
    <row r="3" spans="1:13" s="81" customFormat="1" ht="60" customHeight="1">
      <c r="A3" s="85" t="s">
        <v>1</v>
      </c>
      <c r="B3" s="86" t="s">
        <v>13</v>
      </c>
      <c r="C3" s="87" t="s">
        <v>14</v>
      </c>
      <c r="D3" s="87" t="s">
        <v>15</v>
      </c>
      <c r="E3" s="87" t="s">
        <v>16</v>
      </c>
      <c r="F3" s="156" t="s">
        <v>233</v>
      </c>
      <c r="G3" s="156"/>
      <c r="H3" s="87" t="s">
        <v>17</v>
      </c>
      <c r="I3" s="88" t="s">
        <v>18</v>
      </c>
      <c r="J3" s="86" t="s">
        <v>19</v>
      </c>
      <c r="M3" s="159" t="s">
        <v>234</v>
      </c>
    </row>
    <row r="4" spans="1:13" ht="25.05" customHeight="1">
      <c r="A4" s="89" t="s">
        <v>20</v>
      </c>
      <c r="B4" s="112" t="s">
        <v>21</v>
      </c>
      <c r="C4" s="113"/>
      <c r="D4" s="113"/>
      <c r="E4" s="113"/>
      <c r="F4" s="113"/>
      <c r="G4" s="113"/>
      <c r="H4" s="113"/>
      <c r="I4" s="114"/>
      <c r="J4" s="115"/>
    </row>
    <row r="5" spans="1:13" ht="51" customHeight="1">
      <c r="A5" s="90">
        <v>1</v>
      </c>
      <c r="B5" s="91" t="s">
        <v>22</v>
      </c>
      <c r="C5" s="92" t="s">
        <v>23</v>
      </c>
      <c r="D5" s="93" t="s">
        <v>24</v>
      </c>
      <c r="E5" s="93">
        <v>4</v>
      </c>
      <c r="F5" s="157">
        <v>4</v>
      </c>
      <c r="G5" s="157"/>
      <c r="H5" s="93"/>
      <c r="I5" s="94">
        <f t="shared" ref="I5:I22" si="0">H5*E5</f>
        <v>0</v>
      </c>
      <c r="J5" s="91" t="s">
        <v>25</v>
      </c>
    </row>
    <row r="6" spans="1:13" ht="51" customHeight="1">
      <c r="A6" s="90">
        <v>2</v>
      </c>
      <c r="B6" s="91" t="s">
        <v>26</v>
      </c>
      <c r="C6" s="92" t="s">
        <v>27</v>
      </c>
      <c r="D6" s="93" t="s">
        <v>24</v>
      </c>
      <c r="E6" s="93">
        <v>4</v>
      </c>
      <c r="F6" s="157">
        <v>0</v>
      </c>
      <c r="G6" s="157"/>
      <c r="H6" s="93"/>
      <c r="I6" s="94">
        <f t="shared" si="0"/>
        <v>0</v>
      </c>
      <c r="J6" s="95"/>
    </row>
    <row r="7" spans="1:13" ht="51" customHeight="1">
      <c r="A7" s="90">
        <v>3</v>
      </c>
      <c r="B7" s="91" t="s">
        <v>28</v>
      </c>
      <c r="C7" s="92" t="s">
        <v>29</v>
      </c>
      <c r="D7" s="93" t="s">
        <v>24</v>
      </c>
      <c r="E7" s="93">
        <v>3</v>
      </c>
      <c r="F7" s="157">
        <v>2</v>
      </c>
      <c r="G7" s="157"/>
      <c r="H7" s="93"/>
      <c r="I7" s="94">
        <f t="shared" si="0"/>
        <v>0</v>
      </c>
      <c r="J7" s="91" t="s">
        <v>30</v>
      </c>
    </row>
    <row r="8" spans="1:13" ht="25.05" customHeight="1">
      <c r="A8" s="90">
        <v>4</v>
      </c>
      <c r="B8" s="91" t="s">
        <v>31</v>
      </c>
      <c r="C8" s="92" t="s">
        <v>32</v>
      </c>
      <c r="D8" s="93" t="s">
        <v>24</v>
      </c>
      <c r="E8" s="93">
        <v>4</v>
      </c>
      <c r="F8" s="157">
        <v>4</v>
      </c>
      <c r="G8" s="157"/>
      <c r="H8" s="93"/>
      <c r="I8" s="94">
        <f t="shared" si="0"/>
        <v>0</v>
      </c>
      <c r="J8" s="95"/>
    </row>
    <row r="9" spans="1:13" ht="25.05" customHeight="1">
      <c r="A9" s="90">
        <v>5</v>
      </c>
      <c r="B9" s="91" t="s">
        <v>33</v>
      </c>
      <c r="C9" s="92" t="s">
        <v>34</v>
      </c>
      <c r="D9" s="93" t="s">
        <v>35</v>
      </c>
      <c r="E9" s="93">
        <v>4</v>
      </c>
      <c r="F9" s="157">
        <v>4</v>
      </c>
      <c r="G9" s="157"/>
      <c r="H9" s="93"/>
      <c r="I9" s="94">
        <f t="shared" si="0"/>
        <v>0</v>
      </c>
      <c r="J9" s="91" t="s">
        <v>36</v>
      </c>
    </row>
    <row r="10" spans="1:13" ht="25.05" customHeight="1">
      <c r="A10" s="90">
        <v>6</v>
      </c>
      <c r="B10" s="91" t="s">
        <v>37</v>
      </c>
      <c r="C10" s="92" t="s">
        <v>34</v>
      </c>
      <c r="D10" s="93" t="s">
        <v>24</v>
      </c>
      <c r="E10" s="93">
        <v>4</v>
      </c>
      <c r="F10" s="157">
        <v>0</v>
      </c>
      <c r="G10" s="157"/>
      <c r="H10" s="93"/>
      <c r="I10" s="94">
        <f t="shared" si="0"/>
        <v>0</v>
      </c>
      <c r="J10" s="95"/>
    </row>
    <row r="11" spans="1:13" ht="25.05" customHeight="1">
      <c r="A11" s="90">
        <v>7</v>
      </c>
      <c r="B11" s="91" t="s">
        <v>38</v>
      </c>
      <c r="C11" s="92" t="s">
        <v>39</v>
      </c>
      <c r="D11" s="93" t="s">
        <v>24</v>
      </c>
      <c r="E11" s="93">
        <v>4</v>
      </c>
      <c r="F11" s="157">
        <v>0</v>
      </c>
      <c r="G11" s="157"/>
      <c r="H11" s="93"/>
      <c r="I11" s="94">
        <f t="shared" si="0"/>
        <v>0</v>
      </c>
      <c r="J11" s="95"/>
    </row>
    <row r="12" spans="1:13" ht="25.05" customHeight="1">
      <c r="A12" s="90">
        <v>8</v>
      </c>
      <c r="B12" s="91" t="s">
        <v>40</v>
      </c>
      <c r="C12" s="92" t="s">
        <v>41</v>
      </c>
      <c r="D12" s="93" t="s">
        <v>24</v>
      </c>
      <c r="E12" s="93">
        <v>4</v>
      </c>
      <c r="F12" s="157">
        <v>0</v>
      </c>
      <c r="G12" s="157"/>
      <c r="H12" s="93"/>
      <c r="I12" s="94">
        <f t="shared" si="0"/>
        <v>0</v>
      </c>
      <c r="J12" s="95"/>
    </row>
    <row r="13" spans="1:13" ht="25.05" customHeight="1">
      <c r="A13" s="90">
        <v>9</v>
      </c>
      <c r="B13" s="93" t="s">
        <v>38</v>
      </c>
      <c r="C13" s="91" t="s">
        <v>42</v>
      </c>
      <c r="D13" s="93" t="s">
        <v>24</v>
      </c>
      <c r="E13" s="93">
        <v>38</v>
      </c>
      <c r="F13" s="157">
        <v>0</v>
      </c>
      <c r="G13" s="157"/>
      <c r="H13" s="93"/>
      <c r="I13" s="94">
        <f t="shared" si="0"/>
        <v>0</v>
      </c>
      <c r="J13" s="95"/>
    </row>
    <row r="14" spans="1:13" ht="25.05" customHeight="1">
      <c r="A14" s="90">
        <v>10</v>
      </c>
      <c r="B14" s="93" t="s">
        <v>31</v>
      </c>
      <c r="C14" s="91" t="s">
        <v>42</v>
      </c>
      <c r="D14" s="93" t="s">
        <v>24</v>
      </c>
      <c r="E14" s="93">
        <v>36</v>
      </c>
      <c r="F14" s="157">
        <v>36</v>
      </c>
      <c r="G14" s="157"/>
      <c r="H14" s="93"/>
      <c r="I14" s="94">
        <f t="shared" si="0"/>
        <v>0</v>
      </c>
      <c r="J14" s="95"/>
    </row>
    <row r="15" spans="1:13" ht="25.05" customHeight="1">
      <c r="A15" s="90">
        <v>11</v>
      </c>
      <c r="B15" s="93" t="s">
        <v>43</v>
      </c>
      <c r="C15" s="91" t="s">
        <v>42</v>
      </c>
      <c r="D15" s="93" t="s">
        <v>24</v>
      </c>
      <c r="E15" s="93">
        <v>36</v>
      </c>
      <c r="F15" s="157">
        <v>36</v>
      </c>
      <c r="G15" s="157"/>
      <c r="H15" s="93"/>
      <c r="I15" s="94">
        <f t="shared" si="0"/>
        <v>0</v>
      </c>
      <c r="J15" s="91" t="s">
        <v>44</v>
      </c>
    </row>
    <row r="16" spans="1:13" ht="25.05" customHeight="1">
      <c r="A16" s="90">
        <v>12</v>
      </c>
      <c r="B16" s="93" t="s">
        <v>45</v>
      </c>
      <c r="C16" s="93" t="s">
        <v>46</v>
      </c>
      <c r="D16" s="93" t="s">
        <v>24</v>
      </c>
      <c r="E16" s="93">
        <v>38</v>
      </c>
      <c r="F16" s="157">
        <v>0</v>
      </c>
      <c r="G16" s="157"/>
      <c r="H16" s="93"/>
      <c r="I16" s="94">
        <f t="shared" si="0"/>
        <v>0</v>
      </c>
      <c r="J16" s="95"/>
    </row>
    <row r="17" spans="1:10" ht="32.4" customHeight="1">
      <c r="A17" s="90">
        <v>13</v>
      </c>
      <c r="B17" s="91" t="s">
        <v>47</v>
      </c>
      <c r="C17" s="91" t="s">
        <v>48</v>
      </c>
      <c r="D17" s="93" t="s">
        <v>35</v>
      </c>
      <c r="E17" s="93">
        <v>36</v>
      </c>
      <c r="F17" s="157">
        <v>36</v>
      </c>
      <c r="G17" s="157"/>
      <c r="H17" s="93"/>
      <c r="I17" s="94">
        <f t="shared" si="0"/>
        <v>0</v>
      </c>
      <c r="J17" s="95"/>
    </row>
    <row r="18" spans="1:10" ht="25.05" customHeight="1">
      <c r="A18" s="90">
        <v>14</v>
      </c>
      <c r="B18" s="93" t="s">
        <v>49</v>
      </c>
      <c r="C18" s="96" t="s">
        <v>50</v>
      </c>
      <c r="D18" s="93" t="s">
        <v>51</v>
      </c>
      <c r="E18" s="93">
        <v>600</v>
      </c>
      <c r="F18" s="157">
        <v>0</v>
      </c>
      <c r="G18" s="157"/>
      <c r="H18" s="93"/>
      <c r="I18" s="94">
        <f t="shared" si="0"/>
        <v>0</v>
      </c>
      <c r="J18" s="93" t="s">
        <v>52</v>
      </c>
    </row>
    <row r="19" spans="1:10" ht="25.05" customHeight="1">
      <c r="A19" s="90">
        <v>15</v>
      </c>
      <c r="B19" s="93" t="s">
        <v>49</v>
      </c>
      <c r="C19" s="96" t="s">
        <v>236</v>
      </c>
      <c r="D19" s="93" t="s">
        <v>51</v>
      </c>
      <c r="E19" s="93">
        <v>510</v>
      </c>
      <c r="F19" s="157">
        <v>485.76</v>
      </c>
      <c r="G19" s="157" t="s">
        <v>235</v>
      </c>
      <c r="H19" s="93"/>
      <c r="I19" s="94">
        <f t="shared" si="0"/>
        <v>0</v>
      </c>
      <c r="J19" s="93" t="s">
        <v>54</v>
      </c>
    </row>
    <row r="20" spans="1:10" ht="25.05" customHeight="1">
      <c r="A20" s="90">
        <v>16</v>
      </c>
      <c r="B20" s="93" t="s">
        <v>49</v>
      </c>
      <c r="C20" s="96" t="s">
        <v>53</v>
      </c>
      <c r="D20" s="93" t="s">
        <v>51</v>
      </c>
      <c r="E20" s="93">
        <v>922.8</v>
      </c>
      <c r="F20" s="157">
        <f>65.21</f>
        <v>65.209999999999994</v>
      </c>
      <c r="G20" s="157" t="s">
        <v>237</v>
      </c>
      <c r="H20" s="93"/>
      <c r="I20" s="94">
        <f t="shared" si="0"/>
        <v>0</v>
      </c>
      <c r="J20" s="93" t="s">
        <v>55</v>
      </c>
    </row>
    <row r="21" spans="1:10" ht="25.05" customHeight="1">
      <c r="A21" s="90">
        <v>17</v>
      </c>
      <c r="B21" s="93" t="s">
        <v>49</v>
      </c>
      <c r="C21" s="93" t="s">
        <v>56</v>
      </c>
      <c r="D21" s="93" t="s">
        <v>51</v>
      </c>
      <c r="E21" s="93">
        <v>739.46</v>
      </c>
      <c r="F21" s="157">
        <v>759.62</v>
      </c>
      <c r="G21" s="157" t="s">
        <v>237</v>
      </c>
      <c r="H21" s="93"/>
      <c r="I21" s="94">
        <f t="shared" si="0"/>
        <v>0</v>
      </c>
      <c r="J21" s="93" t="s">
        <v>57</v>
      </c>
    </row>
    <row r="22" spans="1:10" ht="25.05" customHeight="1">
      <c r="A22" s="90">
        <v>18</v>
      </c>
      <c r="B22" s="93" t="s">
        <v>58</v>
      </c>
      <c r="C22" s="93" t="s">
        <v>59</v>
      </c>
      <c r="D22" s="93" t="s">
        <v>51</v>
      </c>
      <c r="E22" s="93">
        <f>SUM(E20:E21)</f>
        <v>1662.26</v>
      </c>
      <c r="F22" s="157">
        <v>0</v>
      </c>
      <c r="G22" s="157"/>
      <c r="H22" s="93"/>
      <c r="I22" s="94">
        <f t="shared" si="0"/>
        <v>0</v>
      </c>
      <c r="J22" s="95"/>
    </row>
    <row r="23" spans="1:10" ht="25.05" customHeight="1">
      <c r="A23" s="89" t="s">
        <v>60</v>
      </c>
      <c r="B23" s="112" t="s">
        <v>61</v>
      </c>
      <c r="C23" s="113"/>
      <c r="D23" s="113"/>
      <c r="E23" s="113"/>
      <c r="F23" s="113"/>
      <c r="G23" s="113"/>
      <c r="H23" s="113"/>
      <c r="I23" s="114"/>
      <c r="J23" s="115"/>
    </row>
    <row r="24" spans="1:10" ht="40.950000000000003" customHeight="1">
      <c r="A24" s="90">
        <v>19</v>
      </c>
      <c r="B24" s="91" t="s">
        <v>22</v>
      </c>
      <c r="C24" s="92" t="s">
        <v>23</v>
      </c>
      <c r="D24" s="93" t="s">
        <v>24</v>
      </c>
      <c r="E24" s="93">
        <v>1</v>
      </c>
      <c r="F24" s="157">
        <v>1</v>
      </c>
      <c r="G24" s="157"/>
      <c r="H24" s="93"/>
      <c r="I24" s="94">
        <f t="shared" ref="I24:I32" si="1">H24*E24</f>
        <v>0</v>
      </c>
      <c r="J24" s="91" t="s">
        <v>25</v>
      </c>
    </row>
    <row r="25" spans="1:10" ht="25.05" customHeight="1">
      <c r="A25" s="90">
        <v>20</v>
      </c>
      <c r="B25" s="91" t="s">
        <v>31</v>
      </c>
      <c r="C25" s="92" t="s">
        <v>32</v>
      </c>
      <c r="D25" s="93" t="s">
        <v>24</v>
      </c>
      <c r="E25" s="93">
        <v>1</v>
      </c>
      <c r="F25" s="157">
        <v>1</v>
      </c>
      <c r="G25" s="157"/>
      <c r="H25" s="93"/>
      <c r="I25" s="94">
        <f t="shared" si="1"/>
        <v>0</v>
      </c>
      <c r="J25" s="95"/>
    </row>
    <row r="26" spans="1:10" ht="25.05" customHeight="1">
      <c r="A26" s="90">
        <v>21</v>
      </c>
      <c r="B26" s="91" t="s">
        <v>31</v>
      </c>
      <c r="C26" s="93" t="s">
        <v>62</v>
      </c>
      <c r="D26" s="93" t="s">
        <v>24</v>
      </c>
      <c r="E26" s="93">
        <v>8</v>
      </c>
      <c r="F26" s="157">
        <v>8</v>
      </c>
      <c r="G26" s="157"/>
      <c r="H26" s="93"/>
      <c r="I26" s="94">
        <f t="shared" si="1"/>
        <v>0</v>
      </c>
      <c r="J26" s="95"/>
    </row>
    <row r="27" spans="1:10" ht="25.05" customHeight="1">
      <c r="A27" s="90">
        <v>22</v>
      </c>
      <c r="B27" s="93" t="s">
        <v>43</v>
      </c>
      <c r="C27" s="93" t="s">
        <v>62</v>
      </c>
      <c r="D27" s="93" t="s">
        <v>24</v>
      </c>
      <c r="E27" s="93">
        <v>8</v>
      </c>
      <c r="F27" s="157">
        <v>8</v>
      </c>
      <c r="G27" s="157"/>
      <c r="H27" s="93"/>
      <c r="I27" s="94">
        <f t="shared" si="1"/>
        <v>0</v>
      </c>
      <c r="J27" s="91" t="s">
        <v>44</v>
      </c>
    </row>
    <row r="28" spans="1:10" ht="33" customHeight="1">
      <c r="A28" s="90">
        <v>23</v>
      </c>
      <c r="B28" s="91" t="s">
        <v>47</v>
      </c>
      <c r="C28" s="91" t="s">
        <v>48</v>
      </c>
      <c r="D28" s="93" t="s">
        <v>35</v>
      </c>
      <c r="E28" s="93">
        <v>8</v>
      </c>
      <c r="F28" s="157">
        <v>8</v>
      </c>
      <c r="G28" s="157"/>
      <c r="H28" s="93"/>
      <c r="I28" s="94">
        <f t="shared" si="1"/>
        <v>0</v>
      </c>
      <c r="J28" s="95"/>
    </row>
    <row r="29" spans="1:10" ht="37.950000000000003" customHeight="1">
      <c r="A29" s="90">
        <v>24</v>
      </c>
      <c r="B29" s="91" t="s">
        <v>28</v>
      </c>
      <c r="C29" s="92" t="s">
        <v>29</v>
      </c>
      <c r="D29" s="93" t="s">
        <v>24</v>
      </c>
      <c r="E29" s="93">
        <v>1</v>
      </c>
      <c r="F29" s="157">
        <v>1</v>
      </c>
      <c r="G29" s="157"/>
      <c r="H29" s="93"/>
      <c r="I29" s="94">
        <f t="shared" si="1"/>
        <v>0</v>
      </c>
      <c r="J29" s="91" t="s">
        <v>30</v>
      </c>
    </row>
    <row r="30" spans="1:10" ht="25.05" customHeight="1">
      <c r="A30" s="90">
        <v>25</v>
      </c>
      <c r="B30" s="93" t="s">
        <v>49</v>
      </c>
      <c r="C30" s="96" t="s">
        <v>53</v>
      </c>
      <c r="D30" s="93" t="s">
        <v>51</v>
      </c>
      <c r="E30" s="93">
        <v>141.9</v>
      </c>
      <c r="F30" s="157">
        <v>95.04</v>
      </c>
      <c r="G30" s="157" t="s">
        <v>237</v>
      </c>
      <c r="H30" s="93"/>
      <c r="I30" s="94">
        <f t="shared" si="1"/>
        <v>0</v>
      </c>
      <c r="J30" s="93" t="s">
        <v>52</v>
      </c>
    </row>
    <row r="31" spans="1:10" ht="25.05" customHeight="1">
      <c r="A31" s="90">
        <v>26</v>
      </c>
      <c r="B31" s="93" t="s">
        <v>49</v>
      </c>
      <c r="C31" s="96" t="s">
        <v>53</v>
      </c>
      <c r="D31" s="93" t="s">
        <v>51</v>
      </c>
      <c r="E31" s="93">
        <v>231.78</v>
      </c>
      <c r="F31" s="157"/>
      <c r="G31" s="157"/>
      <c r="H31" s="93"/>
      <c r="I31" s="94">
        <f t="shared" si="1"/>
        <v>0</v>
      </c>
      <c r="J31" s="93" t="s">
        <v>55</v>
      </c>
    </row>
    <row r="32" spans="1:10" ht="25.05" customHeight="1">
      <c r="A32" s="90">
        <v>27</v>
      </c>
      <c r="B32" s="93" t="s">
        <v>58</v>
      </c>
      <c r="C32" s="93" t="s">
        <v>59</v>
      </c>
      <c r="D32" s="93" t="s">
        <v>51</v>
      </c>
      <c r="E32" s="93">
        <v>231.78</v>
      </c>
      <c r="F32" s="157">
        <v>0</v>
      </c>
      <c r="G32" s="157"/>
      <c r="H32" s="93"/>
      <c r="I32" s="94">
        <f t="shared" si="1"/>
        <v>0</v>
      </c>
      <c r="J32" s="95"/>
    </row>
    <row r="33" spans="1:10" ht="25.05" customHeight="1">
      <c r="A33" s="89" t="s">
        <v>63</v>
      </c>
      <c r="B33" s="112" t="s">
        <v>64</v>
      </c>
      <c r="C33" s="113"/>
      <c r="D33" s="113"/>
      <c r="E33" s="113"/>
      <c r="F33" s="113"/>
      <c r="G33" s="113"/>
      <c r="H33" s="113"/>
      <c r="I33" s="114"/>
      <c r="J33" s="115"/>
    </row>
    <row r="34" spans="1:10" ht="63" customHeight="1">
      <c r="A34" s="90">
        <v>28</v>
      </c>
      <c r="B34" s="91" t="s">
        <v>65</v>
      </c>
      <c r="C34" s="91" t="s">
        <v>66</v>
      </c>
      <c r="D34" s="93" t="s">
        <v>24</v>
      </c>
      <c r="E34" s="93">
        <v>2</v>
      </c>
      <c r="F34" s="157"/>
      <c r="G34" s="157"/>
      <c r="H34" s="93"/>
      <c r="I34" s="94">
        <f t="shared" ref="I34:I48" si="2">H34*E34</f>
        <v>0</v>
      </c>
      <c r="J34" s="91" t="s">
        <v>67</v>
      </c>
    </row>
    <row r="35" spans="1:10" ht="63" customHeight="1">
      <c r="A35" s="90">
        <v>29</v>
      </c>
      <c r="B35" s="91" t="s">
        <v>65</v>
      </c>
      <c r="C35" s="91" t="s">
        <v>68</v>
      </c>
      <c r="D35" s="93" t="s">
        <v>24</v>
      </c>
      <c r="E35" s="93">
        <v>1</v>
      </c>
      <c r="F35" s="157"/>
      <c r="G35" s="157"/>
      <c r="H35" s="93"/>
      <c r="I35" s="94">
        <f t="shared" si="2"/>
        <v>0</v>
      </c>
      <c r="J35" s="91" t="s">
        <v>69</v>
      </c>
    </row>
    <row r="36" spans="1:10" ht="25.05" customHeight="1">
      <c r="A36" s="90">
        <v>30</v>
      </c>
      <c r="B36" s="93" t="s">
        <v>70</v>
      </c>
      <c r="C36" s="93" t="s">
        <v>71</v>
      </c>
      <c r="D36" s="93" t="s">
        <v>24</v>
      </c>
      <c r="E36" s="93">
        <v>1</v>
      </c>
      <c r="F36" s="157"/>
      <c r="G36" s="157"/>
      <c r="H36" s="93"/>
      <c r="I36" s="94">
        <f t="shared" si="2"/>
        <v>0</v>
      </c>
      <c r="J36" s="95"/>
    </row>
    <row r="37" spans="1:10" ht="25.05" customHeight="1">
      <c r="A37" s="90">
        <v>31</v>
      </c>
      <c r="B37" s="93" t="s">
        <v>70</v>
      </c>
      <c r="C37" s="93" t="s">
        <v>72</v>
      </c>
      <c r="D37" s="93" t="s">
        <v>24</v>
      </c>
      <c r="E37" s="93">
        <v>1</v>
      </c>
      <c r="F37" s="157"/>
      <c r="G37" s="157"/>
      <c r="H37" s="93"/>
      <c r="I37" s="94">
        <f t="shared" si="2"/>
        <v>0</v>
      </c>
      <c r="J37" s="95"/>
    </row>
    <row r="38" spans="1:10" ht="25.05" customHeight="1">
      <c r="A38" s="90">
        <v>32</v>
      </c>
      <c r="B38" s="93" t="s">
        <v>70</v>
      </c>
      <c r="C38" s="93" t="s">
        <v>73</v>
      </c>
      <c r="D38" s="93" t="s">
        <v>24</v>
      </c>
      <c r="E38" s="93">
        <v>1</v>
      </c>
      <c r="F38" s="157"/>
      <c r="G38" s="157"/>
      <c r="H38" s="93"/>
      <c r="I38" s="94">
        <f t="shared" si="2"/>
        <v>0</v>
      </c>
      <c r="J38" s="95"/>
    </row>
    <row r="39" spans="1:10" ht="25.05" customHeight="1">
      <c r="A39" s="90">
        <v>33</v>
      </c>
      <c r="B39" s="93" t="s">
        <v>31</v>
      </c>
      <c r="C39" s="93" t="s">
        <v>74</v>
      </c>
      <c r="D39" s="93" t="s">
        <v>24</v>
      </c>
      <c r="E39" s="93">
        <v>3</v>
      </c>
      <c r="F39" s="157"/>
      <c r="G39" s="157"/>
      <c r="H39" s="93"/>
      <c r="I39" s="94">
        <f t="shared" si="2"/>
        <v>0</v>
      </c>
      <c r="J39" s="93" t="s">
        <v>75</v>
      </c>
    </row>
    <row r="40" spans="1:10" ht="25.05" customHeight="1">
      <c r="A40" s="90">
        <v>34</v>
      </c>
      <c r="B40" s="93" t="s">
        <v>31</v>
      </c>
      <c r="C40" s="93" t="s">
        <v>76</v>
      </c>
      <c r="D40" s="93" t="s">
        <v>24</v>
      </c>
      <c r="E40" s="93">
        <v>2</v>
      </c>
      <c r="F40" s="157"/>
      <c r="G40" s="157"/>
      <c r="H40" s="93"/>
      <c r="I40" s="94">
        <f t="shared" si="2"/>
        <v>0</v>
      </c>
      <c r="J40" s="93" t="s">
        <v>77</v>
      </c>
    </row>
    <row r="41" spans="1:10" ht="25.05" customHeight="1">
      <c r="A41" s="90">
        <v>35</v>
      </c>
      <c r="B41" s="93" t="s">
        <v>31</v>
      </c>
      <c r="C41" s="93" t="s">
        <v>78</v>
      </c>
      <c r="D41" s="93" t="s">
        <v>24</v>
      </c>
      <c r="E41" s="93">
        <v>1</v>
      </c>
      <c r="F41" s="157"/>
      <c r="G41" s="157"/>
      <c r="H41" s="93"/>
      <c r="I41" s="94">
        <f t="shared" si="2"/>
        <v>0</v>
      </c>
      <c r="J41" s="93" t="s">
        <v>77</v>
      </c>
    </row>
    <row r="42" spans="1:10" ht="25.05" customHeight="1">
      <c r="A42" s="90">
        <v>36</v>
      </c>
      <c r="B42" s="93" t="s">
        <v>31</v>
      </c>
      <c r="C42" s="93" t="s">
        <v>79</v>
      </c>
      <c r="D42" s="93" t="s">
        <v>24</v>
      </c>
      <c r="E42" s="93">
        <v>2</v>
      </c>
      <c r="F42" s="157"/>
      <c r="G42" s="157"/>
      <c r="H42" s="93"/>
      <c r="I42" s="94">
        <f t="shared" si="2"/>
        <v>0</v>
      </c>
      <c r="J42" s="93" t="s">
        <v>77</v>
      </c>
    </row>
    <row r="43" spans="1:10" ht="25.05" customHeight="1">
      <c r="A43" s="90">
        <v>37</v>
      </c>
      <c r="B43" s="93" t="s">
        <v>80</v>
      </c>
      <c r="C43" s="93" t="s">
        <v>79</v>
      </c>
      <c r="D43" s="93" t="s">
        <v>24</v>
      </c>
      <c r="E43" s="93">
        <v>2</v>
      </c>
      <c r="F43" s="157"/>
      <c r="G43" s="157"/>
      <c r="H43" s="93"/>
      <c r="I43" s="94">
        <f t="shared" si="2"/>
        <v>0</v>
      </c>
      <c r="J43" s="95"/>
    </row>
    <row r="44" spans="1:10" ht="25.05" customHeight="1">
      <c r="A44" s="90">
        <v>38</v>
      </c>
      <c r="B44" s="93" t="s">
        <v>81</v>
      </c>
      <c r="C44" s="93" t="s">
        <v>82</v>
      </c>
      <c r="D44" s="93" t="s">
        <v>24</v>
      </c>
      <c r="E44" s="93">
        <v>4</v>
      </c>
      <c r="F44" s="157"/>
      <c r="G44" s="157"/>
      <c r="H44" s="93"/>
      <c r="I44" s="94">
        <f t="shared" si="2"/>
        <v>0</v>
      </c>
      <c r="J44" s="91" t="s">
        <v>44</v>
      </c>
    </row>
    <row r="45" spans="1:10" ht="25.05" customHeight="1">
      <c r="A45" s="90">
        <v>39</v>
      </c>
      <c r="B45" s="91" t="s">
        <v>47</v>
      </c>
      <c r="C45" s="93" t="s">
        <v>83</v>
      </c>
      <c r="D45" s="93" t="s">
        <v>35</v>
      </c>
      <c r="E45" s="93">
        <v>44</v>
      </c>
      <c r="F45" s="157"/>
      <c r="G45" s="157"/>
      <c r="H45" s="93"/>
      <c r="I45" s="94">
        <f t="shared" si="2"/>
        <v>0</v>
      </c>
      <c r="J45" s="95"/>
    </row>
    <row r="46" spans="1:10" ht="25.05" customHeight="1">
      <c r="A46" s="90">
        <v>40</v>
      </c>
      <c r="B46" s="93" t="s">
        <v>49</v>
      </c>
      <c r="C46" s="96" t="s">
        <v>50</v>
      </c>
      <c r="D46" s="93" t="s">
        <v>51</v>
      </c>
      <c r="E46" s="93">
        <v>528.4</v>
      </c>
      <c r="F46" s="157"/>
      <c r="G46" s="157"/>
      <c r="H46" s="93"/>
      <c r="I46" s="94">
        <f t="shared" si="2"/>
        <v>0</v>
      </c>
      <c r="J46" s="93" t="s">
        <v>55</v>
      </c>
    </row>
    <row r="47" spans="1:10" ht="25.05" customHeight="1">
      <c r="A47" s="90">
        <v>41</v>
      </c>
      <c r="B47" s="93" t="s">
        <v>49</v>
      </c>
      <c r="C47" s="96" t="s">
        <v>53</v>
      </c>
      <c r="D47" s="93" t="s">
        <v>51</v>
      </c>
      <c r="E47" s="93">
        <v>297.16000000000003</v>
      </c>
      <c r="F47" s="157"/>
      <c r="G47" s="157"/>
      <c r="H47" s="93"/>
      <c r="I47" s="94">
        <f t="shared" si="2"/>
        <v>0</v>
      </c>
      <c r="J47" s="93" t="s">
        <v>55</v>
      </c>
    </row>
    <row r="48" spans="1:10" ht="25.05" customHeight="1">
      <c r="A48" s="90">
        <v>42</v>
      </c>
      <c r="B48" s="93" t="s">
        <v>58</v>
      </c>
      <c r="C48" s="93" t="s">
        <v>59</v>
      </c>
      <c r="D48" s="93" t="s">
        <v>51</v>
      </c>
      <c r="E48" s="93">
        <f>SUM(E46:E47)</f>
        <v>825.56</v>
      </c>
      <c r="F48" s="157">
        <v>0</v>
      </c>
      <c r="G48" s="157"/>
      <c r="H48" s="93"/>
      <c r="I48" s="94">
        <f t="shared" si="2"/>
        <v>0</v>
      </c>
      <c r="J48" s="95"/>
    </row>
    <row r="49" spans="1:10" ht="25.05" customHeight="1">
      <c r="A49" s="105" t="s">
        <v>84</v>
      </c>
      <c r="B49" s="105"/>
      <c r="C49" s="105"/>
      <c r="D49" s="105"/>
      <c r="E49" s="105"/>
      <c r="F49" s="105"/>
      <c r="G49" s="105"/>
      <c r="H49" s="105"/>
      <c r="I49" s="97">
        <f>SUM(I5:I48)</f>
        <v>0</v>
      </c>
      <c r="J49" s="98"/>
    </row>
  </sheetData>
  <mergeCells count="6">
    <mergeCell ref="A49:H49"/>
    <mergeCell ref="A1:J1"/>
    <mergeCell ref="A2:J2"/>
    <mergeCell ref="B4:J4"/>
    <mergeCell ref="B23:J23"/>
    <mergeCell ref="B33:J33"/>
  </mergeCells>
  <phoneticPr fontId="26" type="noConversion"/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opLeftCell="A58" workbookViewId="0">
      <selection activeCell="A2" sqref="A2:H2"/>
    </sheetView>
  </sheetViews>
  <sheetFormatPr defaultColWidth="9" defaultRowHeight="14.4"/>
  <cols>
    <col min="1" max="1" width="4.69921875" style="57" customWidth="1"/>
    <col min="2" max="2" width="9" style="57"/>
    <col min="3" max="3" width="8.8984375" style="58" customWidth="1"/>
    <col min="4" max="4" width="21.3984375" style="57" customWidth="1"/>
    <col min="5" max="5" width="18" style="57" customWidth="1"/>
    <col min="6" max="6" width="4.19921875" style="57" customWidth="1"/>
    <col min="7" max="7" width="6.8984375" style="59" customWidth="1"/>
    <col min="8" max="8" width="7.5" style="60" customWidth="1"/>
    <col min="9" max="16384" width="9" style="57"/>
  </cols>
  <sheetData>
    <row r="1" spans="1:8" s="54" customFormat="1" ht="28.05" customHeight="1">
      <c r="A1" s="125" t="s">
        <v>85</v>
      </c>
      <c r="B1" s="125"/>
      <c r="C1" s="125"/>
      <c r="D1" s="125"/>
      <c r="E1" s="125"/>
      <c r="F1" s="125"/>
      <c r="G1" s="125"/>
      <c r="H1" s="126"/>
    </row>
    <row r="2" spans="1:8" s="55" customFormat="1" ht="28.2" customHeight="1">
      <c r="A2" s="127" t="s">
        <v>12</v>
      </c>
      <c r="B2" s="127"/>
      <c r="C2" s="127"/>
      <c r="D2" s="127"/>
      <c r="E2" s="127"/>
      <c r="F2" s="127"/>
      <c r="G2" s="127"/>
      <c r="H2" s="128"/>
    </row>
    <row r="3" spans="1:8" s="56" customFormat="1" ht="30" customHeight="1">
      <c r="A3" s="61" t="s">
        <v>1</v>
      </c>
      <c r="B3" s="61" t="s">
        <v>86</v>
      </c>
      <c r="C3" s="62" t="s">
        <v>87</v>
      </c>
      <c r="D3" s="61" t="s">
        <v>88</v>
      </c>
      <c r="E3" s="61" t="s">
        <v>89</v>
      </c>
      <c r="F3" s="63" t="s">
        <v>16</v>
      </c>
      <c r="G3" s="61" t="s">
        <v>17</v>
      </c>
      <c r="H3" s="64" t="s">
        <v>18</v>
      </c>
    </row>
    <row r="4" spans="1:8" s="56" customFormat="1" ht="63.9" customHeight="1">
      <c r="A4" s="132">
        <v>1</v>
      </c>
      <c r="B4" s="136" t="s">
        <v>90</v>
      </c>
      <c r="C4" s="66" t="s">
        <v>91</v>
      </c>
      <c r="D4" s="67"/>
      <c r="E4" s="66" t="s">
        <v>92</v>
      </c>
      <c r="F4" s="68">
        <v>2</v>
      </c>
      <c r="G4" s="61"/>
      <c r="H4" s="64">
        <f t="shared" ref="H4:H39" si="0">G4*F4</f>
        <v>0</v>
      </c>
    </row>
    <row r="5" spans="1:8" s="56" customFormat="1" ht="78" customHeight="1">
      <c r="A5" s="133"/>
      <c r="B5" s="137"/>
      <c r="C5" s="66" t="s">
        <v>93</v>
      </c>
      <c r="D5" s="67"/>
      <c r="E5" s="66" t="s">
        <v>94</v>
      </c>
      <c r="F5" s="68">
        <v>2</v>
      </c>
      <c r="G5" s="61"/>
      <c r="H5" s="64">
        <f t="shared" si="0"/>
        <v>0</v>
      </c>
    </row>
    <row r="6" spans="1:8" s="56" customFormat="1" ht="87" customHeight="1">
      <c r="A6" s="132">
        <v>2</v>
      </c>
      <c r="B6" s="136" t="s">
        <v>95</v>
      </c>
      <c r="C6" s="66" t="s">
        <v>96</v>
      </c>
      <c r="D6" s="67"/>
      <c r="E6" s="66" t="s">
        <v>97</v>
      </c>
      <c r="F6" s="68">
        <v>5</v>
      </c>
      <c r="G6" s="61"/>
      <c r="H6" s="64">
        <f t="shared" si="0"/>
        <v>0</v>
      </c>
    </row>
    <row r="7" spans="1:8" s="56" customFormat="1" ht="87" customHeight="1">
      <c r="A7" s="133"/>
      <c r="B7" s="137"/>
      <c r="C7" s="66" t="s">
        <v>98</v>
      </c>
      <c r="D7" s="67"/>
      <c r="E7" s="69" t="s">
        <v>99</v>
      </c>
      <c r="F7" s="68">
        <v>6</v>
      </c>
      <c r="G7" s="61"/>
      <c r="H7" s="64">
        <f t="shared" si="0"/>
        <v>0</v>
      </c>
    </row>
    <row r="8" spans="1:8" s="56" customFormat="1" ht="55.05" customHeight="1">
      <c r="A8" s="133"/>
      <c r="B8" s="137"/>
      <c r="C8" s="66" t="s">
        <v>100</v>
      </c>
      <c r="D8" s="67"/>
      <c r="E8" s="122" t="s">
        <v>101</v>
      </c>
      <c r="F8" s="68">
        <v>2</v>
      </c>
      <c r="G8" s="61"/>
      <c r="H8" s="64">
        <f t="shared" si="0"/>
        <v>0</v>
      </c>
    </row>
    <row r="9" spans="1:8" s="56" customFormat="1" ht="45" customHeight="1">
      <c r="A9" s="133"/>
      <c r="B9" s="137"/>
      <c r="C9" s="66" t="s">
        <v>100</v>
      </c>
      <c r="D9" s="67"/>
      <c r="E9" s="123"/>
      <c r="F9" s="68">
        <v>6</v>
      </c>
      <c r="G9" s="61"/>
      <c r="H9" s="64">
        <f t="shared" si="0"/>
        <v>0</v>
      </c>
    </row>
    <row r="10" spans="1:8" s="56" customFormat="1" ht="51.9" customHeight="1">
      <c r="A10" s="133"/>
      <c r="B10" s="137"/>
      <c r="C10" s="66" t="s">
        <v>102</v>
      </c>
      <c r="D10" s="67"/>
      <c r="E10" s="122" t="s">
        <v>103</v>
      </c>
      <c r="F10" s="68">
        <v>6</v>
      </c>
      <c r="G10" s="61"/>
      <c r="H10" s="64">
        <f t="shared" si="0"/>
        <v>0</v>
      </c>
    </row>
    <row r="11" spans="1:8" s="56" customFormat="1" ht="45.9" customHeight="1">
      <c r="A11" s="133"/>
      <c r="B11" s="137"/>
      <c r="C11" s="66" t="s">
        <v>104</v>
      </c>
      <c r="D11" s="67"/>
      <c r="E11" s="123"/>
      <c r="F11" s="70">
        <v>3</v>
      </c>
      <c r="G11" s="61"/>
      <c r="H11" s="64">
        <f t="shared" si="0"/>
        <v>0</v>
      </c>
    </row>
    <row r="12" spans="1:8" s="56" customFormat="1" ht="74.099999999999994" customHeight="1">
      <c r="A12" s="133">
        <v>3</v>
      </c>
      <c r="B12" s="136" t="s">
        <v>105</v>
      </c>
      <c r="C12" s="66" t="s">
        <v>106</v>
      </c>
      <c r="D12" s="67"/>
      <c r="E12" s="122" t="s">
        <v>107</v>
      </c>
      <c r="F12" s="68">
        <v>3</v>
      </c>
      <c r="G12" s="61"/>
      <c r="H12" s="64">
        <f t="shared" si="0"/>
        <v>0</v>
      </c>
    </row>
    <row r="13" spans="1:8" s="56" customFormat="1" ht="74.099999999999994" customHeight="1">
      <c r="A13" s="133"/>
      <c r="B13" s="137"/>
      <c r="C13" s="66" t="s">
        <v>108</v>
      </c>
      <c r="D13" s="67"/>
      <c r="E13" s="123"/>
      <c r="F13" s="68">
        <v>3</v>
      </c>
      <c r="G13" s="61"/>
      <c r="H13" s="64">
        <f t="shared" si="0"/>
        <v>0</v>
      </c>
    </row>
    <row r="14" spans="1:8" s="56" customFormat="1" ht="60" customHeight="1">
      <c r="A14" s="133"/>
      <c r="B14" s="137"/>
      <c r="C14" s="66" t="s">
        <v>109</v>
      </c>
      <c r="D14" s="67"/>
      <c r="E14" s="122" t="s">
        <v>110</v>
      </c>
      <c r="F14" s="68">
        <v>3</v>
      </c>
      <c r="G14" s="61"/>
      <c r="H14" s="64">
        <f t="shared" si="0"/>
        <v>0</v>
      </c>
    </row>
    <row r="15" spans="1:8" s="56" customFormat="1" ht="60" customHeight="1">
      <c r="A15" s="133"/>
      <c r="B15" s="137"/>
      <c r="C15" s="66" t="s">
        <v>111</v>
      </c>
      <c r="D15" s="67"/>
      <c r="E15" s="123"/>
      <c r="F15" s="68">
        <v>3</v>
      </c>
      <c r="G15" s="61"/>
      <c r="H15" s="64">
        <f t="shared" si="0"/>
        <v>0</v>
      </c>
    </row>
    <row r="16" spans="1:8" s="56" customFormat="1" ht="45.9" customHeight="1">
      <c r="A16" s="133"/>
      <c r="B16" s="137"/>
      <c r="C16" s="66" t="s">
        <v>112</v>
      </c>
      <c r="D16" s="67"/>
      <c r="E16" s="122" t="s">
        <v>113</v>
      </c>
      <c r="F16" s="68">
        <v>3</v>
      </c>
      <c r="G16" s="61"/>
      <c r="H16" s="64">
        <f t="shared" si="0"/>
        <v>0</v>
      </c>
    </row>
    <row r="17" spans="1:8" s="56" customFormat="1" ht="45.9" customHeight="1">
      <c r="A17" s="133"/>
      <c r="B17" s="137"/>
      <c r="C17" s="66" t="s">
        <v>114</v>
      </c>
      <c r="D17" s="67"/>
      <c r="E17" s="124"/>
      <c r="F17" s="68">
        <v>6</v>
      </c>
      <c r="G17" s="61"/>
      <c r="H17" s="64">
        <f t="shared" si="0"/>
        <v>0</v>
      </c>
    </row>
    <row r="18" spans="1:8" s="56" customFormat="1" ht="45.9" customHeight="1">
      <c r="A18" s="133"/>
      <c r="B18" s="137"/>
      <c r="C18" s="66" t="s">
        <v>115</v>
      </c>
      <c r="D18" s="67"/>
      <c r="E18" s="124"/>
      <c r="F18" s="68">
        <v>3</v>
      </c>
      <c r="G18" s="61"/>
      <c r="H18" s="64">
        <f t="shared" si="0"/>
        <v>0</v>
      </c>
    </row>
    <row r="19" spans="1:8" s="56" customFormat="1" ht="45.9" customHeight="1">
      <c r="A19" s="133"/>
      <c r="B19" s="137"/>
      <c r="C19" s="66" t="s">
        <v>116</v>
      </c>
      <c r="D19" s="67"/>
      <c r="E19" s="124"/>
      <c r="F19" s="68">
        <v>2</v>
      </c>
      <c r="G19" s="61"/>
      <c r="H19" s="64">
        <f t="shared" si="0"/>
        <v>0</v>
      </c>
    </row>
    <row r="20" spans="1:8" s="56" customFormat="1" ht="45.9" customHeight="1">
      <c r="A20" s="133"/>
      <c r="B20" s="137"/>
      <c r="C20" s="66" t="s">
        <v>117</v>
      </c>
      <c r="D20" s="67"/>
      <c r="E20" s="124"/>
      <c r="F20" s="68">
        <v>3</v>
      </c>
      <c r="G20" s="61"/>
      <c r="H20" s="64">
        <f t="shared" si="0"/>
        <v>0</v>
      </c>
    </row>
    <row r="21" spans="1:8" s="56" customFormat="1" ht="45.9" customHeight="1">
      <c r="A21" s="133"/>
      <c r="B21" s="137"/>
      <c r="C21" s="66" t="s">
        <v>118</v>
      </c>
      <c r="D21" s="67"/>
      <c r="E21" s="124"/>
      <c r="F21" s="68">
        <v>4</v>
      </c>
      <c r="G21" s="61"/>
      <c r="H21" s="64">
        <f t="shared" si="0"/>
        <v>0</v>
      </c>
    </row>
    <row r="22" spans="1:8" s="56" customFormat="1" ht="45.9" customHeight="1">
      <c r="A22" s="133"/>
      <c r="B22" s="137"/>
      <c r="C22" s="66" t="s">
        <v>119</v>
      </c>
      <c r="D22" s="67"/>
      <c r="E22" s="124"/>
      <c r="F22" s="68">
        <v>3</v>
      </c>
      <c r="G22" s="61"/>
      <c r="H22" s="64">
        <f t="shared" si="0"/>
        <v>0</v>
      </c>
    </row>
    <row r="23" spans="1:8" s="56" customFormat="1" ht="45.9" customHeight="1">
      <c r="A23" s="133"/>
      <c r="B23" s="137"/>
      <c r="C23" s="66" t="s">
        <v>120</v>
      </c>
      <c r="D23" s="67"/>
      <c r="E23" s="124"/>
      <c r="F23" s="68">
        <v>3</v>
      </c>
      <c r="G23" s="61"/>
      <c r="H23" s="64">
        <f t="shared" si="0"/>
        <v>0</v>
      </c>
    </row>
    <row r="24" spans="1:8" s="56" customFormat="1" ht="45.9" customHeight="1">
      <c r="A24" s="133"/>
      <c r="B24" s="137"/>
      <c r="C24" s="66" t="s">
        <v>121</v>
      </c>
      <c r="D24" s="67"/>
      <c r="E24" s="124"/>
      <c r="F24" s="68">
        <v>6</v>
      </c>
      <c r="G24" s="61"/>
      <c r="H24" s="64">
        <f t="shared" si="0"/>
        <v>0</v>
      </c>
    </row>
    <row r="25" spans="1:8" s="56" customFormat="1" ht="45.9" customHeight="1">
      <c r="A25" s="133"/>
      <c r="B25" s="137"/>
      <c r="C25" s="66" t="s">
        <v>122</v>
      </c>
      <c r="D25" s="67"/>
      <c r="E25" s="124"/>
      <c r="F25" s="68">
        <v>3</v>
      </c>
      <c r="G25" s="61"/>
      <c r="H25" s="64">
        <f t="shared" si="0"/>
        <v>0</v>
      </c>
    </row>
    <row r="26" spans="1:8" s="56" customFormat="1" ht="45.9" customHeight="1">
      <c r="A26" s="133"/>
      <c r="B26" s="137"/>
      <c r="C26" s="66" t="s">
        <v>123</v>
      </c>
      <c r="D26" s="67"/>
      <c r="E26" s="124"/>
      <c r="F26" s="68">
        <v>2</v>
      </c>
      <c r="G26" s="61"/>
      <c r="H26" s="64">
        <f t="shared" si="0"/>
        <v>0</v>
      </c>
    </row>
    <row r="27" spans="1:8" s="56" customFormat="1" ht="45.9" customHeight="1">
      <c r="A27" s="133"/>
      <c r="B27" s="137"/>
      <c r="C27" s="66" t="s">
        <v>124</v>
      </c>
      <c r="D27" s="67"/>
      <c r="E27" s="124"/>
      <c r="F27" s="68">
        <v>3</v>
      </c>
      <c r="G27" s="61"/>
      <c r="H27" s="64">
        <f t="shared" si="0"/>
        <v>0</v>
      </c>
    </row>
    <row r="28" spans="1:8" s="56" customFormat="1" ht="45.9" customHeight="1">
      <c r="A28" s="133"/>
      <c r="B28" s="137"/>
      <c r="C28" s="66" t="s">
        <v>125</v>
      </c>
      <c r="D28" s="67"/>
      <c r="E28" s="124"/>
      <c r="F28" s="68">
        <v>6</v>
      </c>
      <c r="G28" s="61"/>
      <c r="H28" s="64">
        <f t="shared" si="0"/>
        <v>0</v>
      </c>
    </row>
    <row r="29" spans="1:8" s="56" customFormat="1" ht="45.9" customHeight="1">
      <c r="A29" s="134"/>
      <c r="B29" s="138"/>
      <c r="C29" s="69" t="s">
        <v>126</v>
      </c>
      <c r="D29" s="67"/>
      <c r="E29" s="123"/>
      <c r="F29" s="68">
        <v>2</v>
      </c>
      <c r="G29" s="61"/>
      <c r="H29" s="64">
        <f t="shared" si="0"/>
        <v>0</v>
      </c>
    </row>
    <row r="30" spans="1:8" s="56" customFormat="1" ht="45.9" customHeight="1">
      <c r="A30" s="133"/>
      <c r="B30" s="139"/>
      <c r="C30" s="66" t="s">
        <v>127</v>
      </c>
      <c r="D30" s="67"/>
      <c r="E30" s="124"/>
      <c r="F30" s="63">
        <v>3</v>
      </c>
      <c r="G30" s="61"/>
      <c r="H30" s="64">
        <f t="shared" si="0"/>
        <v>0</v>
      </c>
    </row>
    <row r="31" spans="1:8" s="56" customFormat="1" ht="50.1" customHeight="1">
      <c r="A31" s="132">
        <v>4</v>
      </c>
      <c r="B31" s="136" t="s">
        <v>128</v>
      </c>
      <c r="C31" s="122" t="s">
        <v>129</v>
      </c>
      <c r="D31" s="67"/>
      <c r="E31" s="122" t="s">
        <v>130</v>
      </c>
      <c r="F31" s="68">
        <v>15</v>
      </c>
      <c r="G31" s="61"/>
      <c r="H31" s="64">
        <f t="shared" si="0"/>
        <v>0</v>
      </c>
    </row>
    <row r="32" spans="1:8" s="56" customFormat="1" ht="50.1" customHeight="1">
      <c r="A32" s="133"/>
      <c r="B32" s="137"/>
      <c r="C32" s="124"/>
      <c r="D32" s="67"/>
      <c r="E32" s="124"/>
      <c r="F32" s="68">
        <v>15</v>
      </c>
      <c r="G32" s="61"/>
      <c r="H32" s="64">
        <f t="shared" si="0"/>
        <v>0</v>
      </c>
    </row>
    <row r="33" spans="1:8" s="56" customFormat="1" ht="50.1" customHeight="1">
      <c r="A33" s="134"/>
      <c r="B33" s="138"/>
      <c r="C33" s="123"/>
      <c r="D33" s="67"/>
      <c r="E33" s="123"/>
      <c r="F33" s="68">
        <v>15</v>
      </c>
      <c r="G33" s="61"/>
      <c r="H33" s="64">
        <f t="shared" si="0"/>
        <v>0</v>
      </c>
    </row>
    <row r="34" spans="1:8" s="56" customFormat="1" ht="65.099999999999994" customHeight="1">
      <c r="A34" s="135">
        <v>5</v>
      </c>
      <c r="B34" s="140" t="s">
        <v>131</v>
      </c>
      <c r="C34" s="72" t="s">
        <v>132</v>
      </c>
      <c r="D34" s="73"/>
      <c r="E34" s="116" t="s">
        <v>133</v>
      </c>
      <c r="F34" s="119">
        <v>4735</v>
      </c>
      <c r="G34" s="61"/>
      <c r="H34" s="64">
        <f t="shared" si="0"/>
        <v>0</v>
      </c>
    </row>
    <row r="35" spans="1:8" s="56" customFormat="1" ht="65.099999999999994" customHeight="1">
      <c r="A35" s="135"/>
      <c r="B35" s="140"/>
      <c r="C35" s="72" t="s">
        <v>134</v>
      </c>
      <c r="D35" s="73"/>
      <c r="E35" s="117"/>
      <c r="F35" s="120"/>
      <c r="G35" s="61"/>
      <c r="H35" s="64">
        <f t="shared" si="0"/>
        <v>0</v>
      </c>
    </row>
    <row r="36" spans="1:8" s="56" customFormat="1" ht="63.9" customHeight="1">
      <c r="A36" s="135"/>
      <c r="B36" s="140"/>
      <c r="C36" s="72" t="s">
        <v>135</v>
      </c>
      <c r="D36" s="73"/>
      <c r="E36" s="117"/>
      <c r="F36" s="120"/>
      <c r="G36" s="61"/>
      <c r="H36" s="64">
        <f t="shared" si="0"/>
        <v>0</v>
      </c>
    </row>
    <row r="37" spans="1:8" s="56" customFormat="1" ht="55.05" customHeight="1">
      <c r="A37" s="135"/>
      <c r="B37" s="140"/>
      <c r="C37" s="72" t="s">
        <v>136</v>
      </c>
      <c r="D37" s="73"/>
      <c r="E37" s="118"/>
      <c r="F37" s="121"/>
      <c r="G37" s="61"/>
      <c r="H37" s="64">
        <f t="shared" si="0"/>
        <v>0</v>
      </c>
    </row>
    <row r="38" spans="1:8" s="56" customFormat="1" ht="70.5" customHeight="1">
      <c r="A38" s="132">
        <v>6</v>
      </c>
      <c r="B38" s="75"/>
      <c r="C38" s="72" t="s">
        <v>137</v>
      </c>
      <c r="D38" s="73"/>
      <c r="E38" s="74"/>
      <c r="F38" s="76">
        <v>134</v>
      </c>
      <c r="G38" s="61"/>
      <c r="H38" s="64">
        <f t="shared" si="0"/>
        <v>0</v>
      </c>
    </row>
    <row r="39" spans="1:8" s="56" customFormat="1" ht="70.5" customHeight="1">
      <c r="A39" s="134"/>
      <c r="B39" s="77"/>
      <c r="C39" s="69" t="s">
        <v>138</v>
      </c>
      <c r="D39" s="78"/>
      <c r="E39" s="71"/>
      <c r="F39" s="79">
        <v>134</v>
      </c>
      <c r="G39" s="65"/>
      <c r="H39" s="64">
        <f t="shared" si="0"/>
        <v>0</v>
      </c>
    </row>
    <row r="40" spans="1:8" s="56" customFormat="1" ht="48.9" customHeight="1">
      <c r="A40" s="129" t="s">
        <v>139</v>
      </c>
      <c r="B40" s="130"/>
      <c r="C40" s="130"/>
      <c r="D40" s="130"/>
      <c r="E40" s="130"/>
      <c r="F40" s="130"/>
      <c r="G40" s="131"/>
      <c r="H40" s="80">
        <f>SUM(H4:H39)</f>
        <v>0</v>
      </c>
    </row>
  </sheetData>
  <mergeCells count="23">
    <mergeCell ref="A1:H1"/>
    <mergeCell ref="A2:H2"/>
    <mergeCell ref="A40:G40"/>
    <mergeCell ref="A4:A5"/>
    <mergeCell ref="A6:A11"/>
    <mergeCell ref="A12:A30"/>
    <mergeCell ref="A31:A33"/>
    <mergeCell ref="A34:A37"/>
    <mergeCell ref="A38:A39"/>
    <mergeCell ref="B4:B5"/>
    <mergeCell ref="B6:B11"/>
    <mergeCell ref="B12:B30"/>
    <mergeCell ref="B31:B33"/>
    <mergeCell ref="B34:B37"/>
    <mergeCell ref="C31:C33"/>
    <mergeCell ref="E8:E9"/>
    <mergeCell ref="E34:E37"/>
    <mergeCell ref="F34:F37"/>
    <mergeCell ref="E10:E11"/>
    <mergeCell ref="E12:E13"/>
    <mergeCell ref="E14:E15"/>
    <mergeCell ref="E16:E30"/>
    <mergeCell ref="E31:E33"/>
  </mergeCells>
  <phoneticPr fontId="27" type="noConversion"/>
  <pageMargins left="0.75" right="0.75" top="1" bottom="1" header="0.5" footer="0.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0"/>
  <sheetViews>
    <sheetView zoomScale="106" zoomScaleNormal="106" workbookViewId="0">
      <pane ySplit="3" topLeftCell="A43" activePane="bottomLeft" state="frozen"/>
      <selection pane="bottomLeft" activeCell="C56" sqref="C56"/>
    </sheetView>
  </sheetViews>
  <sheetFormatPr defaultColWidth="8.69921875" defaultRowHeight="15.6"/>
  <cols>
    <col min="1" max="1" width="5.5" style="34" customWidth="1"/>
    <col min="2" max="2" width="22.8984375" style="35" customWidth="1"/>
    <col min="3" max="3" width="23.796875" style="36" customWidth="1"/>
    <col min="4" max="4" width="5.5" style="35" customWidth="1"/>
    <col min="5" max="5" width="6" style="35" customWidth="1"/>
    <col min="6" max="6" width="7.09765625" style="35" customWidth="1"/>
    <col min="7" max="7" width="8.5" style="37" customWidth="1"/>
    <col min="8" max="8" width="13.09765625" style="14" customWidth="1"/>
    <col min="9" max="16384" width="8.69921875" style="14"/>
  </cols>
  <sheetData>
    <row r="1" spans="1:8" ht="34.5" customHeight="1">
      <c r="A1" s="141" t="s">
        <v>140</v>
      </c>
      <c r="B1" s="142"/>
      <c r="C1" s="141"/>
      <c r="D1" s="141"/>
      <c r="E1" s="141"/>
      <c r="F1" s="141"/>
      <c r="G1" s="143"/>
      <c r="H1" s="141"/>
    </row>
    <row r="2" spans="1:8" ht="28.2" customHeight="1">
      <c r="A2" s="144" t="s">
        <v>12</v>
      </c>
      <c r="B2" s="144"/>
      <c r="C2" s="145"/>
      <c r="D2" s="144"/>
      <c r="E2" s="144"/>
      <c r="F2" s="144"/>
      <c r="G2" s="146"/>
      <c r="H2" s="144"/>
    </row>
    <row r="3" spans="1:8" s="33" customFormat="1" ht="27" customHeight="1">
      <c r="A3" s="38" t="s">
        <v>1</v>
      </c>
      <c r="B3" s="39" t="s">
        <v>13</v>
      </c>
      <c r="C3" s="40" t="s">
        <v>14</v>
      </c>
      <c r="D3" s="40" t="s">
        <v>15</v>
      </c>
      <c r="E3" s="40" t="s">
        <v>16</v>
      </c>
      <c r="F3" s="18" t="s">
        <v>17</v>
      </c>
      <c r="G3" s="41" t="s">
        <v>18</v>
      </c>
      <c r="H3" s="39" t="s">
        <v>19</v>
      </c>
    </row>
    <row r="4" spans="1:8" s="33" customFormat="1" ht="138" customHeight="1">
      <c r="A4" s="20">
        <v>1</v>
      </c>
      <c r="B4" s="21" t="s">
        <v>141</v>
      </c>
      <c r="C4" s="102" t="s">
        <v>232</v>
      </c>
      <c r="D4" s="42" t="s">
        <v>24</v>
      </c>
      <c r="E4" s="20">
        <f>3+3</f>
        <v>6</v>
      </c>
      <c r="F4" s="20"/>
      <c r="G4" s="43"/>
      <c r="H4" s="39"/>
    </row>
    <row r="5" spans="1:8" s="33" customFormat="1" ht="46.95" customHeight="1">
      <c r="A5" s="20">
        <v>2</v>
      </c>
      <c r="B5" s="44" t="s">
        <v>142</v>
      </c>
      <c r="C5" s="45" t="s">
        <v>143</v>
      </c>
      <c r="D5" s="42" t="s">
        <v>24</v>
      </c>
      <c r="E5" s="20">
        <f>1+1</f>
        <v>2</v>
      </c>
      <c r="F5" s="20"/>
      <c r="G5" s="43"/>
      <c r="H5" s="39"/>
    </row>
    <row r="6" spans="1:8" s="33" customFormat="1" ht="120" customHeight="1">
      <c r="A6" s="20">
        <v>3</v>
      </c>
      <c r="B6" s="21" t="s">
        <v>141</v>
      </c>
      <c r="C6" s="20" t="s">
        <v>144</v>
      </c>
      <c r="D6" s="42" t="s">
        <v>24</v>
      </c>
      <c r="E6" s="20">
        <v>2</v>
      </c>
      <c r="F6" s="20"/>
      <c r="G6" s="43"/>
      <c r="H6" s="39"/>
    </row>
    <row r="7" spans="1:8" s="33" customFormat="1" ht="57" customHeight="1">
      <c r="A7" s="20">
        <v>4</v>
      </c>
      <c r="B7" s="44" t="s">
        <v>142</v>
      </c>
      <c r="C7" s="46" t="s">
        <v>145</v>
      </c>
      <c r="D7" s="42" t="s">
        <v>24</v>
      </c>
      <c r="E7" s="20">
        <v>1</v>
      </c>
      <c r="F7" s="20"/>
      <c r="G7" s="43"/>
      <c r="H7" s="39"/>
    </row>
    <row r="8" spans="1:8" s="33" customFormat="1" ht="31.5" customHeight="1">
      <c r="A8" s="20">
        <v>9</v>
      </c>
      <c r="B8" s="47" t="s">
        <v>146</v>
      </c>
      <c r="C8" s="42" t="s">
        <v>147</v>
      </c>
      <c r="D8" s="42" t="s">
        <v>24</v>
      </c>
      <c r="E8" s="42">
        <f>3+2+3</f>
        <v>8</v>
      </c>
      <c r="F8" s="42"/>
      <c r="G8" s="48"/>
      <c r="H8" s="47"/>
    </row>
    <row r="9" spans="1:8" s="33" customFormat="1" ht="21.75" customHeight="1">
      <c r="A9" s="20">
        <v>10</v>
      </c>
      <c r="B9" s="47" t="s">
        <v>148</v>
      </c>
      <c r="C9" s="42"/>
      <c r="D9" s="42" t="s">
        <v>149</v>
      </c>
      <c r="E9" s="42">
        <v>16</v>
      </c>
      <c r="F9" s="42"/>
      <c r="G9" s="48"/>
      <c r="H9" s="47"/>
    </row>
    <row r="10" spans="1:8" s="33" customFormat="1" ht="25.5" customHeight="1">
      <c r="A10" s="20">
        <v>12</v>
      </c>
      <c r="B10" s="47" t="s">
        <v>150</v>
      </c>
      <c r="C10" s="42" t="s">
        <v>151</v>
      </c>
      <c r="D10" s="42" t="s">
        <v>152</v>
      </c>
      <c r="E10" s="42">
        <f>1+1+1</f>
        <v>3</v>
      </c>
      <c r="F10" s="42"/>
      <c r="G10" s="48"/>
      <c r="H10" s="47"/>
    </row>
    <row r="11" spans="1:8" s="33" customFormat="1" ht="21.75" customHeight="1">
      <c r="A11" s="20">
        <v>15</v>
      </c>
      <c r="B11" s="47" t="s">
        <v>153</v>
      </c>
      <c r="C11" s="42" t="s">
        <v>154</v>
      </c>
      <c r="D11" s="42" t="s">
        <v>149</v>
      </c>
      <c r="E11" s="42">
        <f>1+1</f>
        <v>2</v>
      </c>
      <c r="F11" s="42"/>
      <c r="G11" s="48"/>
      <c r="H11" s="47"/>
    </row>
    <row r="12" spans="1:8" s="29" customFormat="1" ht="21.75" customHeight="1">
      <c r="A12" s="20">
        <v>15</v>
      </c>
      <c r="B12" s="47" t="s">
        <v>153</v>
      </c>
      <c r="C12" s="42" t="s">
        <v>155</v>
      </c>
      <c r="D12" s="42" t="s">
        <v>149</v>
      </c>
      <c r="E12" s="42">
        <v>1</v>
      </c>
      <c r="F12" s="42"/>
      <c r="G12" s="48"/>
      <c r="H12" s="47"/>
    </row>
    <row r="13" spans="1:8" s="29" customFormat="1" ht="20.100000000000001" customHeight="1">
      <c r="A13" s="20">
        <v>16</v>
      </c>
      <c r="B13" s="47" t="s">
        <v>156</v>
      </c>
      <c r="C13" s="42" t="s">
        <v>157</v>
      </c>
      <c r="D13" s="42" t="s">
        <v>158</v>
      </c>
      <c r="E13" s="42">
        <v>16</v>
      </c>
      <c r="F13" s="42"/>
      <c r="G13" s="48"/>
      <c r="H13" s="47"/>
    </row>
    <row r="14" spans="1:8" s="29" customFormat="1" ht="20.100000000000001" customHeight="1">
      <c r="A14" s="20">
        <v>17</v>
      </c>
      <c r="B14" s="47" t="s">
        <v>156</v>
      </c>
      <c r="C14" s="42" t="s">
        <v>159</v>
      </c>
      <c r="D14" s="42" t="s">
        <v>158</v>
      </c>
      <c r="E14" s="42">
        <f>12+5</f>
        <v>17</v>
      </c>
      <c r="F14" s="42"/>
      <c r="G14" s="48"/>
      <c r="H14" s="47"/>
    </row>
    <row r="15" spans="1:8" s="29" customFormat="1" ht="20.100000000000001" customHeight="1">
      <c r="A15" s="20">
        <v>18</v>
      </c>
      <c r="B15" s="47" t="s">
        <v>156</v>
      </c>
      <c r="C15" s="42" t="s">
        <v>160</v>
      </c>
      <c r="D15" s="42" t="s">
        <v>158</v>
      </c>
      <c r="E15" s="42">
        <v>11</v>
      </c>
      <c r="F15" s="42"/>
      <c r="G15" s="48"/>
      <c r="H15" s="47"/>
    </row>
    <row r="16" spans="1:8" s="29" customFormat="1" ht="20.100000000000001" customHeight="1">
      <c r="A16" s="20">
        <v>19</v>
      </c>
      <c r="B16" s="47" t="s">
        <v>156</v>
      </c>
      <c r="C16" s="42" t="s">
        <v>161</v>
      </c>
      <c r="D16" s="42" t="s">
        <v>158</v>
      </c>
      <c r="E16" s="42">
        <f>23+3</f>
        <v>26</v>
      </c>
      <c r="F16" s="42"/>
      <c r="G16" s="48"/>
      <c r="H16" s="47"/>
    </row>
    <row r="17" spans="1:8" s="29" customFormat="1" ht="20.100000000000001" customHeight="1">
      <c r="A17" s="20">
        <v>20</v>
      </c>
      <c r="B17" s="47" t="s">
        <v>156</v>
      </c>
      <c r="C17" s="42" t="s">
        <v>162</v>
      </c>
      <c r="D17" s="42" t="s">
        <v>158</v>
      </c>
      <c r="E17" s="42">
        <v>8</v>
      </c>
      <c r="F17" s="42"/>
      <c r="G17" s="48"/>
      <c r="H17" s="47"/>
    </row>
    <row r="18" spans="1:8" s="33" customFormat="1" ht="19.95" customHeight="1">
      <c r="A18" s="20">
        <v>21</v>
      </c>
      <c r="B18" s="47" t="s">
        <v>163</v>
      </c>
      <c r="C18" s="42" t="s">
        <v>164</v>
      </c>
      <c r="D18" s="42" t="s">
        <v>149</v>
      </c>
      <c r="E18" s="42">
        <f>2+2+2</f>
        <v>6</v>
      </c>
      <c r="F18" s="42"/>
      <c r="G18" s="48"/>
      <c r="H18" s="47"/>
    </row>
    <row r="19" spans="1:8" s="33" customFormat="1" ht="19.95" customHeight="1">
      <c r="A19" s="20">
        <v>22</v>
      </c>
      <c r="B19" s="47" t="s">
        <v>163</v>
      </c>
      <c r="C19" s="42" t="s">
        <v>165</v>
      </c>
      <c r="D19" s="42" t="s">
        <v>149</v>
      </c>
      <c r="E19" s="42">
        <f>4+5+4</f>
        <v>13</v>
      </c>
      <c r="F19" s="42"/>
      <c r="G19" s="48"/>
      <c r="H19" s="47"/>
    </row>
    <row r="20" spans="1:8" s="33" customFormat="1" ht="19.95" customHeight="1">
      <c r="A20" s="20">
        <v>23</v>
      </c>
      <c r="B20" s="47" t="s">
        <v>163</v>
      </c>
      <c r="C20" s="42" t="s">
        <v>166</v>
      </c>
      <c r="D20" s="42" t="s">
        <v>149</v>
      </c>
      <c r="E20" s="42">
        <f>2+2</f>
        <v>4</v>
      </c>
      <c r="F20" s="42"/>
      <c r="G20" s="48"/>
      <c r="H20" s="47"/>
    </row>
    <row r="21" spans="1:8" s="33" customFormat="1" ht="19.95" customHeight="1">
      <c r="A21" s="20">
        <v>24</v>
      </c>
      <c r="B21" s="47" t="s">
        <v>167</v>
      </c>
      <c r="C21" s="42" t="s">
        <v>154</v>
      </c>
      <c r="D21" s="42" t="s">
        <v>149</v>
      </c>
      <c r="E21" s="42">
        <f>1+1+1</f>
        <v>3</v>
      </c>
      <c r="F21" s="42"/>
      <c r="G21" s="48"/>
      <c r="H21" s="47"/>
    </row>
    <row r="22" spans="1:8" s="29" customFormat="1" ht="19.95" customHeight="1">
      <c r="A22" s="20">
        <v>25</v>
      </c>
      <c r="B22" s="47" t="s">
        <v>168</v>
      </c>
      <c r="C22" s="42" t="s">
        <v>154</v>
      </c>
      <c r="D22" s="42" t="s">
        <v>149</v>
      </c>
      <c r="E22" s="42">
        <f>1+1</f>
        <v>2</v>
      </c>
      <c r="F22" s="42"/>
      <c r="G22" s="48"/>
      <c r="H22" s="47"/>
    </row>
    <row r="23" spans="1:8" s="29" customFormat="1" ht="19.95" customHeight="1">
      <c r="A23" s="20">
        <v>26</v>
      </c>
      <c r="B23" s="47" t="s">
        <v>168</v>
      </c>
      <c r="C23" s="42" t="s">
        <v>155</v>
      </c>
      <c r="D23" s="42" t="s">
        <v>149</v>
      </c>
      <c r="E23" s="42">
        <v>1</v>
      </c>
      <c r="F23" s="42"/>
      <c r="G23" s="48"/>
      <c r="H23" s="47"/>
    </row>
    <row r="24" spans="1:8" s="33" customFormat="1" ht="19.95" customHeight="1">
      <c r="A24" s="20">
        <v>27</v>
      </c>
      <c r="B24" s="47" t="s">
        <v>169</v>
      </c>
      <c r="C24" s="42" t="s">
        <v>154</v>
      </c>
      <c r="D24" s="42" t="s">
        <v>149</v>
      </c>
      <c r="E24" s="42">
        <f>1+1</f>
        <v>2</v>
      </c>
      <c r="F24" s="42"/>
      <c r="G24" s="48"/>
      <c r="H24" s="47"/>
    </row>
    <row r="25" spans="1:8" s="33" customFormat="1" ht="19.95" customHeight="1">
      <c r="A25" s="20">
        <v>28</v>
      </c>
      <c r="B25" s="47" t="s">
        <v>169</v>
      </c>
      <c r="C25" s="42" t="s">
        <v>170</v>
      </c>
      <c r="D25" s="42" t="s">
        <v>149</v>
      </c>
      <c r="E25" s="42">
        <v>2</v>
      </c>
      <c r="F25" s="42"/>
      <c r="G25" s="48"/>
      <c r="H25" s="47"/>
    </row>
    <row r="26" spans="1:8" s="33" customFormat="1" ht="19.95" customHeight="1">
      <c r="A26" s="20">
        <v>29</v>
      </c>
      <c r="B26" s="47" t="s">
        <v>169</v>
      </c>
      <c r="C26" s="42" t="s">
        <v>42</v>
      </c>
      <c r="D26" s="42" t="s">
        <v>149</v>
      </c>
      <c r="E26" s="42">
        <f>2+1</f>
        <v>3</v>
      </c>
      <c r="F26" s="42"/>
      <c r="G26" s="48"/>
      <c r="H26" s="47"/>
    </row>
    <row r="27" spans="1:8" s="33" customFormat="1" ht="19.95" customHeight="1">
      <c r="A27" s="20">
        <v>30</v>
      </c>
      <c r="B27" s="47" t="s">
        <v>169</v>
      </c>
      <c r="C27" s="42" t="s">
        <v>171</v>
      </c>
      <c r="D27" s="42" t="s">
        <v>149</v>
      </c>
      <c r="E27" s="42">
        <f>1+1</f>
        <v>2</v>
      </c>
      <c r="F27" s="42"/>
      <c r="G27" s="48"/>
      <c r="H27" s="47"/>
    </row>
    <row r="28" spans="1:8" s="33" customFormat="1" ht="19.95" customHeight="1">
      <c r="A28" s="20">
        <v>31</v>
      </c>
      <c r="B28" s="47" t="s">
        <v>169</v>
      </c>
      <c r="C28" s="42" t="s">
        <v>172</v>
      </c>
      <c r="D28" s="42" t="s">
        <v>149</v>
      </c>
      <c r="E28" s="42">
        <v>1</v>
      </c>
      <c r="F28" s="42"/>
      <c r="G28" s="48"/>
      <c r="H28" s="47"/>
    </row>
    <row r="29" spans="1:8" s="33" customFormat="1" ht="19.95" customHeight="1">
      <c r="A29" s="20">
        <v>32</v>
      </c>
      <c r="B29" s="47" t="s">
        <v>173</v>
      </c>
      <c r="C29" s="42" t="s">
        <v>170</v>
      </c>
      <c r="D29" s="42" t="s">
        <v>149</v>
      </c>
      <c r="E29" s="42">
        <v>1</v>
      </c>
      <c r="F29" s="42"/>
      <c r="G29" s="48"/>
      <c r="H29" s="47"/>
    </row>
    <row r="30" spans="1:8" s="33" customFormat="1" ht="19.95" customHeight="1">
      <c r="A30" s="20">
        <v>33</v>
      </c>
      <c r="B30" s="47" t="s">
        <v>173</v>
      </c>
      <c r="C30" s="42" t="s">
        <v>42</v>
      </c>
      <c r="D30" s="42" t="s">
        <v>149</v>
      </c>
      <c r="E30" s="42">
        <f>1+1</f>
        <v>2</v>
      </c>
      <c r="F30" s="42"/>
      <c r="G30" s="48"/>
      <c r="H30" s="47"/>
    </row>
    <row r="31" spans="1:8" s="33" customFormat="1" ht="19.95" customHeight="1">
      <c r="A31" s="20">
        <v>34</v>
      </c>
      <c r="B31" s="47" t="s">
        <v>173</v>
      </c>
      <c r="C31" s="42" t="s">
        <v>174</v>
      </c>
      <c r="D31" s="42" t="s">
        <v>149</v>
      </c>
      <c r="E31" s="42">
        <f>2+2+2</f>
        <v>6</v>
      </c>
      <c r="F31" s="42"/>
      <c r="G31" s="48"/>
      <c r="H31" s="47"/>
    </row>
    <row r="32" spans="1:8" s="33" customFormat="1" ht="19.95" customHeight="1">
      <c r="A32" s="20">
        <v>35</v>
      </c>
      <c r="B32" s="47" t="s">
        <v>175</v>
      </c>
      <c r="C32" s="42" t="s">
        <v>174</v>
      </c>
      <c r="D32" s="42" t="s">
        <v>149</v>
      </c>
      <c r="E32" s="42">
        <f>2+2+2</f>
        <v>6</v>
      </c>
      <c r="F32" s="42"/>
      <c r="G32" s="48"/>
      <c r="H32" s="47"/>
    </row>
    <row r="33" spans="1:8" s="33" customFormat="1" ht="19.95" customHeight="1">
      <c r="A33" s="20">
        <v>36</v>
      </c>
      <c r="B33" s="47" t="s">
        <v>176</v>
      </c>
      <c r="C33" s="42" t="s">
        <v>155</v>
      </c>
      <c r="D33" s="42" t="s">
        <v>149</v>
      </c>
      <c r="E33" s="42">
        <f>2+1+2</f>
        <v>5</v>
      </c>
      <c r="F33" s="42"/>
      <c r="G33" s="48"/>
      <c r="H33" s="47"/>
    </row>
    <row r="34" spans="1:8" s="33" customFormat="1" ht="19.95" customHeight="1">
      <c r="A34" s="20">
        <v>37</v>
      </c>
      <c r="B34" s="47" t="s">
        <v>177</v>
      </c>
      <c r="C34" s="42" t="s">
        <v>178</v>
      </c>
      <c r="D34" s="42" t="s">
        <v>149</v>
      </c>
      <c r="E34" s="42">
        <f>4+3+4</f>
        <v>11</v>
      </c>
      <c r="F34" s="42"/>
      <c r="G34" s="48"/>
      <c r="H34" s="47"/>
    </row>
    <row r="35" spans="1:8" s="33" customFormat="1" ht="19.95" customHeight="1">
      <c r="A35" s="20">
        <v>38</v>
      </c>
      <c r="B35" s="47" t="s">
        <v>179</v>
      </c>
      <c r="C35" s="42" t="s">
        <v>180</v>
      </c>
      <c r="D35" s="42" t="s">
        <v>149</v>
      </c>
      <c r="E35" s="42">
        <v>11</v>
      </c>
      <c r="F35" s="42"/>
      <c r="G35" s="48"/>
      <c r="H35" s="47"/>
    </row>
    <row r="36" spans="1:8" s="33" customFormat="1" ht="19.95" customHeight="1">
      <c r="A36" s="20">
        <v>39</v>
      </c>
      <c r="B36" s="47" t="s">
        <v>181</v>
      </c>
      <c r="C36" s="42" t="s">
        <v>182</v>
      </c>
      <c r="D36" s="42" t="s">
        <v>152</v>
      </c>
      <c r="E36" s="42">
        <v>3</v>
      </c>
      <c r="F36" s="42"/>
      <c r="G36" s="48"/>
      <c r="H36" s="47"/>
    </row>
    <row r="37" spans="1:8" s="33" customFormat="1" ht="19.95" customHeight="1">
      <c r="A37" s="20">
        <v>40</v>
      </c>
      <c r="B37" s="47" t="s">
        <v>183</v>
      </c>
      <c r="C37" s="42" t="s">
        <v>184</v>
      </c>
      <c r="D37" s="42" t="s">
        <v>152</v>
      </c>
      <c r="E37" s="42">
        <v>6</v>
      </c>
      <c r="F37" s="42"/>
      <c r="G37" s="48"/>
      <c r="H37" s="47"/>
    </row>
    <row r="38" spans="1:8" s="33" customFormat="1" ht="19.95" customHeight="1">
      <c r="A38" s="20">
        <v>41</v>
      </c>
      <c r="B38" s="47" t="s">
        <v>185</v>
      </c>
      <c r="C38" s="42" t="s">
        <v>184</v>
      </c>
      <c r="D38" s="42" t="s">
        <v>152</v>
      </c>
      <c r="E38" s="42">
        <v>3</v>
      </c>
      <c r="F38" s="42"/>
      <c r="G38" s="48"/>
      <c r="H38" s="47"/>
    </row>
    <row r="39" spans="1:8" s="33" customFormat="1" ht="19.95" customHeight="1">
      <c r="A39" s="20">
        <v>42</v>
      </c>
      <c r="B39" s="47" t="s">
        <v>186</v>
      </c>
      <c r="C39" s="42" t="s">
        <v>184</v>
      </c>
      <c r="D39" s="42" t="s">
        <v>152</v>
      </c>
      <c r="E39" s="42">
        <v>16</v>
      </c>
      <c r="F39" s="42"/>
      <c r="G39" s="48"/>
      <c r="H39" s="47"/>
    </row>
    <row r="40" spans="1:8" s="33" customFormat="1" ht="19.95" customHeight="1">
      <c r="A40" s="20">
        <v>43</v>
      </c>
      <c r="B40" s="47" t="s">
        <v>187</v>
      </c>
      <c r="C40" s="42" t="s">
        <v>188</v>
      </c>
      <c r="D40" s="42" t="s">
        <v>152</v>
      </c>
      <c r="E40" s="42">
        <v>3</v>
      </c>
      <c r="F40" s="42"/>
      <c r="G40" s="48"/>
      <c r="H40" s="47"/>
    </row>
    <row r="41" spans="1:8" s="33" customFormat="1" ht="19.95" customHeight="1">
      <c r="A41" s="20">
        <v>44</v>
      </c>
      <c r="B41" s="47" t="s">
        <v>189</v>
      </c>
      <c r="C41" s="42" t="s">
        <v>190</v>
      </c>
      <c r="D41" s="42" t="s">
        <v>152</v>
      </c>
      <c r="E41" s="42">
        <v>3</v>
      </c>
      <c r="F41" s="42"/>
      <c r="G41" s="48"/>
      <c r="H41" s="47"/>
    </row>
    <row r="42" spans="1:8" s="33" customFormat="1" ht="19.95" customHeight="1">
      <c r="A42" s="20">
        <v>45</v>
      </c>
      <c r="B42" s="47" t="s">
        <v>191</v>
      </c>
      <c r="C42" s="42" t="s">
        <v>192</v>
      </c>
      <c r="D42" s="42" t="s">
        <v>149</v>
      </c>
      <c r="E42" s="42">
        <v>12</v>
      </c>
      <c r="F42" s="42"/>
      <c r="G42" s="48"/>
      <c r="H42" s="47"/>
    </row>
    <row r="43" spans="1:8" s="33" customFormat="1" ht="19.95" customHeight="1">
      <c r="A43" s="20">
        <v>46</v>
      </c>
      <c r="B43" s="47" t="s">
        <v>193</v>
      </c>
      <c r="C43" s="42" t="s">
        <v>83</v>
      </c>
      <c r="D43" s="42" t="s">
        <v>149</v>
      </c>
      <c r="E43" s="42">
        <v>2</v>
      </c>
      <c r="F43" s="42"/>
      <c r="G43" s="48"/>
      <c r="H43" s="47"/>
    </row>
    <row r="44" spans="1:8" s="33" customFormat="1" ht="19.95" customHeight="1">
      <c r="A44" s="20">
        <v>47</v>
      </c>
      <c r="B44" s="47" t="s">
        <v>193</v>
      </c>
      <c r="C44" s="42" t="s">
        <v>194</v>
      </c>
      <c r="D44" s="42" t="s">
        <v>149</v>
      </c>
      <c r="E44" s="42">
        <f>2+2</f>
        <v>4</v>
      </c>
      <c r="F44" s="42"/>
      <c r="G44" s="48"/>
      <c r="H44" s="47"/>
    </row>
    <row r="45" spans="1:8" s="33" customFormat="1" ht="19.95" customHeight="1">
      <c r="A45" s="20">
        <v>48</v>
      </c>
      <c r="B45" s="47" t="s">
        <v>193</v>
      </c>
      <c r="C45" s="42" t="s">
        <v>171</v>
      </c>
      <c r="D45" s="42" t="s">
        <v>149</v>
      </c>
      <c r="E45" s="42">
        <f>1+1</f>
        <v>2</v>
      </c>
      <c r="F45" s="42"/>
      <c r="G45" s="48"/>
      <c r="H45" s="47"/>
    </row>
    <row r="46" spans="1:8" s="33" customFormat="1" ht="19.95" customHeight="1">
      <c r="A46" s="20">
        <v>49</v>
      </c>
      <c r="B46" s="47" t="s">
        <v>193</v>
      </c>
      <c r="C46" s="42" t="s">
        <v>172</v>
      </c>
      <c r="D46" s="42" t="s">
        <v>149</v>
      </c>
      <c r="E46" s="42">
        <v>1</v>
      </c>
      <c r="F46" s="42"/>
      <c r="G46" s="48"/>
      <c r="H46" s="47"/>
    </row>
    <row r="47" spans="1:8" s="33" customFormat="1" ht="19.95" customHeight="1">
      <c r="A47" s="20">
        <v>50</v>
      </c>
      <c r="B47" s="47" t="s">
        <v>195</v>
      </c>
      <c r="C47" s="42" t="s">
        <v>157</v>
      </c>
      <c r="D47" s="42" t="s">
        <v>196</v>
      </c>
      <c r="E47" s="49">
        <f>1.5*8*0.3*3.14</f>
        <v>11.303999999999998</v>
      </c>
      <c r="F47" s="49"/>
      <c r="G47" s="48"/>
      <c r="H47" s="28" t="s">
        <v>197</v>
      </c>
    </row>
    <row r="48" spans="1:8" s="33" customFormat="1" ht="19.95" customHeight="1">
      <c r="A48" s="20">
        <v>51</v>
      </c>
      <c r="B48" s="47" t="s">
        <v>195</v>
      </c>
      <c r="C48" s="42" t="s">
        <v>159</v>
      </c>
      <c r="D48" s="42" t="s">
        <v>196</v>
      </c>
      <c r="E48" s="49">
        <f>(2.2*4+3+1.9+2.2*2+2.2*4)*0.4*3.14</f>
        <v>33.786400000000008</v>
      </c>
      <c r="F48" s="49"/>
      <c r="G48" s="48"/>
      <c r="H48" s="28" t="s">
        <v>197</v>
      </c>
    </row>
    <row r="49" spans="1:8" s="33" customFormat="1" ht="19.95" customHeight="1">
      <c r="A49" s="20">
        <v>52</v>
      </c>
      <c r="B49" s="47" t="s">
        <v>195</v>
      </c>
      <c r="C49" s="42" t="s">
        <v>198</v>
      </c>
      <c r="D49" s="42" t="s">
        <v>196</v>
      </c>
      <c r="E49" s="49">
        <f>(3.9+1.9+6.5+2.1+6.4+1.6+4+1.9+3.8+1.9+12)*0.5*3.14</f>
        <v>72.22</v>
      </c>
      <c r="F49" s="49"/>
      <c r="G49" s="48">
        <f t="shared" ref="G49:G59" si="0">F49*E49</f>
        <v>0</v>
      </c>
      <c r="H49" s="28" t="s">
        <v>197</v>
      </c>
    </row>
    <row r="50" spans="1:8" s="33" customFormat="1" ht="19.95" customHeight="1">
      <c r="A50" s="20">
        <v>53</v>
      </c>
      <c r="B50" s="47" t="s">
        <v>195</v>
      </c>
      <c r="C50" s="42" t="s">
        <v>199</v>
      </c>
      <c r="D50" s="42" t="s">
        <v>200</v>
      </c>
      <c r="E50" s="49">
        <f>(5.9+1.5+1.9+4.7+2.3+2)*0.664*3.14</f>
        <v>38.154768000000004</v>
      </c>
      <c r="F50" s="49"/>
      <c r="G50" s="48">
        <f t="shared" si="0"/>
        <v>0</v>
      </c>
      <c r="H50" s="28" t="s">
        <v>197</v>
      </c>
    </row>
    <row r="51" spans="1:8" s="33" customFormat="1" ht="19.95" customHeight="1">
      <c r="A51" s="20">
        <v>54</v>
      </c>
      <c r="B51" s="47" t="s">
        <v>201</v>
      </c>
      <c r="C51" s="42" t="s">
        <v>42</v>
      </c>
      <c r="D51" s="42" t="s">
        <v>200</v>
      </c>
      <c r="E51" s="49">
        <f>(13+3+8+7.5+5.4+4.5)*(0.8+0.32)*2</f>
        <v>92.736000000000004</v>
      </c>
      <c r="F51" s="49"/>
      <c r="G51" s="48">
        <f t="shared" si="0"/>
        <v>0</v>
      </c>
      <c r="H51" s="28" t="s">
        <v>202</v>
      </c>
    </row>
    <row r="52" spans="1:8" s="33" customFormat="1" ht="19.95" customHeight="1">
      <c r="A52" s="20">
        <v>55</v>
      </c>
      <c r="B52" s="47" t="s">
        <v>201</v>
      </c>
      <c r="C52" s="42" t="s">
        <v>170</v>
      </c>
      <c r="D52" s="42" t="s">
        <v>200</v>
      </c>
      <c r="E52" s="49">
        <f>(3.5+15.5+7)*(0.8+0.25)*2</f>
        <v>54.6</v>
      </c>
      <c r="F52" s="49"/>
      <c r="G52" s="48">
        <f t="shared" si="0"/>
        <v>0</v>
      </c>
      <c r="H52" s="28" t="s">
        <v>202</v>
      </c>
    </row>
    <row r="53" spans="1:8" s="29" customFormat="1" ht="19.95" customHeight="1">
      <c r="A53" s="20">
        <v>56</v>
      </c>
      <c r="B53" s="47" t="s">
        <v>201</v>
      </c>
      <c r="C53" s="42" t="s">
        <v>203</v>
      </c>
      <c r="D53" s="42" t="s">
        <v>200</v>
      </c>
      <c r="E53" s="49">
        <f>(4.9+3.2+5.8+3.2)*3.2</f>
        <v>54.720000000000006</v>
      </c>
      <c r="F53" s="49"/>
      <c r="G53" s="48">
        <f t="shared" si="0"/>
        <v>0</v>
      </c>
      <c r="H53" s="28" t="s">
        <v>202</v>
      </c>
    </row>
    <row r="54" spans="1:8" s="29" customFormat="1" ht="19.95" customHeight="1">
      <c r="A54" s="20">
        <v>57</v>
      </c>
      <c r="B54" s="47" t="s">
        <v>201</v>
      </c>
      <c r="C54" s="42" t="s">
        <v>174</v>
      </c>
      <c r="D54" s="42" t="s">
        <v>200</v>
      </c>
      <c r="E54" s="49">
        <f>(2.5*3+1.8*2+2.5*3)*(0.32+0.32)*2</f>
        <v>23.808000000000003</v>
      </c>
      <c r="F54" s="49"/>
      <c r="G54" s="48">
        <f t="shared" si="0"/>
        <v>0</v>
      </c>
      <c r="H54" s="28" t="s">
        <v>202</v>
      </c>
    </row>
    <row r="55" spans="1:8" s="33" customFormat="1" ht="19.95" customHeight="1">
      <c r="A55" s="20">
        <v>58</v>
      </c>
      <c r="B55" s="50" t="s">
        <v>204</v>
      </c>
      <c r="C55" s="42" t="s">
        <v>170</v>
      </c>
      <c r="D55" s="50" t="s">
        <v>149</v>
      </c>
      <c r="E55" s="50">
        <v>2</v>
      </c>
      <c r="F55" s="50"/>
      <c r="G55" s="48">
        <f t="shared" si="0"/>
        <v>0</v>
      </c>
      <c r="H55" s="28"/>
    </row>
    <row r="56" spans="1:8" s="33" customFormat="1" ht="19.95" customHeight="1">
      <c r="A56" s="20">
        <v>59</v>
      </c>
      <c r="B56" s="50" t="s">
        <v>204</v>
      </c>
      <c r="C56" s="42" t="s">
        <v>42</v>
      </c>
      <c r="D56" s="50" t="s">
        <v>149</v>
      </c>
      <c r="E56" s="50">
        <f>2+1</f>
        <v>3</v>
      </c>
      <c r="F56" s="50"/>
      <c r="G56" s="48">
        <f t="shared" si="0"/>
        <v>0</v>
      </c>
      <c r="H56" s="28"/>
    </row>
    <row r="57" spans="1:8" s="33" customFormat="1" ht="19.95" customHeight="1">
      <c r="A57" s="20">
        <v>60</v>
      </c>
      <c r="B57" s="50" t="s">
        <v>204</v>
      </c>
      <c r="C57" s="42" t="s">
        <v>172</v>
      </c>
      <c r="D57" s="50" t="s">
        <v>149</v>
      </c>
      <c r="E57" s="50">
        <v>1</v>
      </c>
      <c r="F57" s="50"/>
      <c r="G57" s="48">
        <f t="shared" si="0"/>
        <v>0</v>
      </c>
      <c r="H57" s="28"/>
    </row>
    <row r="58" spans="1:8" s="33" customFormat="1" ht="19.95" customHeight="1">
      <c r="A58" s="20">
        <v>61</v>
      </c>
      <c r="B58" s="50" t="s">
        <v>204</v>
      </c>
      <c r="C58" s="42" t="s">
        <v>171</v>
      </c>
      <c r="D58" s="50" t="s">
        <v>149</v>
      </c>
      <c r="E58" s="50">
        <f>1+1</f>
        <v>2</v>
      </c>
      <c r="F58" s="50"/>
      <c r="G58" s="48">
        <f t="shared" si="0"/>
        <v>0</v>
      </c>
      <c r="H58" s="28"/>
    </row>
    <row r="59" spans="1:8" s="29" customFormat="1" ht="19.95" customHeight="1">
      <c r="A59" s="20">
        <v>62</v>
      </c>
      <c r="B59" s="50" t="s">
        <v>205</v>
      </c>
      <c r="C59" s="51"/>
      <c r="D59" s="50" t="s">
        <v>206</v>
      </c>
      <c r="E59" s="50">
        <v>3</v>
      </c>
      <c r="F59" s="50"/>
      <c r="G59" s="48">
        <f t="shared" si="0"/>
        <v>0</v>
      </c>
      <c r="H59" s="28"/>
    </row>
    <row r="60" spans="1:8" s="33" customFormat="1" ht="19.95" customHeight="1">
      <c r="A60" s="147" t="s">
        <v>84</v>
      </c>
      <c r="B60" s="147"/>
      <c r="C60" s="147"/>
      <c r="D60" s="147"/>
      <c r="E60" s="147"/>
      <c r="F60" s="147"/>
      <c r="G60" s="52">
        <f>SUM(G49:G59)</f>
        <v>0</v>
      </c>
      <c r="H60" s="53"/>
    </row>
  </sheetData>
  <mergeCells count="3">
    <mergeCell ref="A1:H1"/>
    <mergeCell ref="A2:H2"/>
    <mergeCell ref="A60:F60"/>
  </mergeCells>
  <phoneticPr fontId="27" type="noConversion"/>
  <printOptions horizontalCentered="1"/>
  <pageMargins left="0.118055555555556" right="0.118055555555556" top="0.35416666666666702" bottom="0.35416666666666702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9"/>
  <sheetViews>
    <sheetView workbookViewId="0">
      <selection activeCell="E16" sqref="E16"/>
    </sheetView>
  </sheetViews>
  <sheetFormatPr defaultColWidth="8.69921875" defaultRowHeight="15.6"/>
  <cols>
    <col min="1" max="1" width="4.3984375" style="1" customWidth="1"/>
    <col min="2" max="2" width="17.09765625" style="5" customWidth="1"/>
    <col min="3" max="3" width="13.5" style="1" customWidth="1"/>
    <col min="4" max="4" width="4.5" style="5" customWidth="1"/>
    <col min="5" max="5" width="8" style="5" customWidth="1"/>
    <col min="6" max="6" width="7.5" style="5" customWidth="1"/>
    <col min="7" max="7" width="8.8984375" style="5" customWidth="1"/>
    <col min="8" max="8" width="16.5" style="1" customWidth="1"/>
    <col min="9" max="16384" width="8.69921875" style="1"/>
  </cols>
  <sheetData>
    <row r="1" spans="1:8" ht="34.5" customHeight="1">
      <c r="A1" s="125" t="s">
        <v>207</v>
      </c>
      <c r="B1" s="125"/>
      <c r="C1" s="125"/>
      <c r="D1" s="125"/>
      <c r="E1" s="125"/>
      <c r="F1" s="125"/>
      <c r="G1" s="148"/>
      <c r="H1" s="125"/>
    </row>
    <row r="2" spans="1:8" s="14" customFormat="1" ht="28.2" customHeight="1">
      <c r="A2" s="144" t="s">
        <v>12</v>
      </c>
      <c r="B2" s="144"/>
      <c r="C2" s="144"/>
      <c r="D2" s="144"/>
      <c r="E2" s="144"/>
      <c r="F2" s="144"/>
      <c r="G2" s="149"/>
      <c r="H2" s="144"/>
    </row>
    <row r="3" spans="1:8" s="16" customFormat="1" ht="28.05" customHeight="1">
      <c r="A3" s="18" t="s">
        <v>1</v>
      </c>
      <c r="B3" s="18" t="s">
        <v>13</v>
      </c>
      <c r="C3" s="18" t="s">
        <v>14</v>
      </c>
      <c r="D3" s="18" t="s">
        <v>15</v>
      </c>
      <c r="E3" s="18" t="s">
        <v>16</v>
      </c>
      <c r="F3" s="18" t="s">
        <v>17</v>
      </c>
      <c r="G3" s="18" t="s">
        <v>18</v>
      </c>
      <c r="H3" s="19" t="s">
        <v>19</v>
      </c>
    </row>
    <row r="4" spans="1:8" s="15" customFormat="1" ht="33" customHeight="1">
      <c r="A4" s="20">
        <v>1</v>
      </c>
      <c r="B4" s="20" t="s">
        <v>208</v>
      </c>
      <c r="C4" s="17" t="s">
        <v>209</v>
      </c>
      <c r="D4" s="20" t="s">
        <v>35</v>
      </c>
      <c r="E4" s="20">
        <v>3</v>
      </c>
      <c r="F4" s="20"/>
      <c r="G4" s="20">
        <f t="shared" ref="G4:G8" si="0">F4*E4</f>
        <v>0</v>
      </c>
      <c r="H4" s="20" t="s">
        <v>210</v>
      </c>
    </row>
    <row r="5" spans="1:8" s="15" customFormat="1" ht="33" customHeight="1">
      <c r="A5" s="20">
        <v>2</v>
      </c>
      <c r="B5" s="30" t="s">
        <v>211</v>
      </c>
      <c r="C5" s="20"/>
      <c r="D5" s="20" t="s">
        <v>35</v>
      </c>
      <c r="E5" s="20">
        <v>24</v>
      </c>
      <c r="F5" s="20"/>
      <c r="G5" s="20">
        <f t="shared" si="0"/>
        <v>0</v>
      </c>
      <c r="H5" s="21"/>
    </row>
    <row r="6" spans="1:8" s="15" customFormat="1" ht="33" customHeight="1">
      <c r="A6" s="20">
        <v>3</v>
      </c>
      <c r="B6" s="20" t="s">
        <v>212</v>
      </c>
      <c r="C6" s="20"/>
      <c r="D6" s="20" t="s">
        <v>149</v>
      </c>
      <c r="E6" s="20">
        <v>3</v>
      </c>
      <c r="F6" s="20"/>
      <c r="G6" s="20">
        <f t="shared" si="0"/>
        <v>0</v>
      </c>
      <c r="H6" s="21"/>
    </row>
    <row r="7" spans="1:8" s="15" customFormat="1" ht="33" customHeight="1">
      <c r="A7" s="20">
        <v>4</v>
      </c>
      <c r="B7" s="20" t="s">
        <v>213</v>
      </c>
      <c r="C7" s="20" t="s">
        <v>214</v>
      </c>
      <c r="D7" s="20" t="s">
        <v>215</v>
      </c>
      <c r="E7" s="20">
        <f>17+94+116+10+85</f>
        <v>322</v>
      </c>
      <c r="F7" s="20"/>
      <c r="G7" s="20">
        <f t="shared" si="0"/>
        <v>0</v>
      </c>
      <c r="H7" s="21"/>
    </row>
    <row r="8" spans="1:8" s="29" customFormat="1" ht="33" customHeight="1">
      <c r="A8" s="24">
        <v>5</v>
      </c>
      <c r="B8" s="24" t="s">
        <v>213</v>
      </c>
      <c r="C8" s="24" t="s">
        <v>216</v>
      </c>
      <c r="D8" s="24" t="s">
        <v>215</v>
      </c>
      <c r="E8" s="31">
        <f>54+51+13</f>
        <v>118</v>
      </c>
      <c r="F8" s="31"/>
      <c r="G8" s="20">
        <f t="shared" si="0"/>
        <v>0</v>
      </c>
      <c r="H8" s="32"/>
    </row>
    <row r="9" spans="1:8" s="15" customFormat="1" ht="33" customHeight="1">
      <c r="A9" s="150" t="s">
        <v>84</v>
      </c>
      <c r="B9" s="150"/>
      <c r="C9" s="150"/>
      <c r="D9" s="150"/>
      <c r="E9" s="150"/>
      <c r="F9" s="150"/>
      <c r="G9" s="27">
        <f>SUM(G4:G8)</f>
        <v>0</v>
      </c>
      <c r="H9" s="28"/>
    </row>
  </sheetData>
  <mergeCells count="3">
    <mergeCell ref="A1:H1"/>
    <mergeCell ref="A2:H2"/>
    <mergeCell ref="A9:F9"/>
  </mergeCells>
  <phoneticPr fontId="27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3"/>
  <sheetViews>
    <sheetView workbookViewId="0">
      <selection activeCell="I8" sqref="I8"/>
    </sheetView>
  </sheetViews>
  <sheetFormatPr defaultColWidth="8.69921875" defaultRowHeight="28.05" customHeight="1"/>
  <cols>
    <col min="1" max="1" width="5.09765625" style="1" customWidth="1"/>
    <col min="2" max="2" width="20.19921875" style="5" customWidth="1"/>
    <col min="3" max="3" width="20.69921875" style="1" customWidth="1"/>
    <col min="4" max="5" width="5.19921875" style="5" customWidth="1"/>
    <col min="6" max="6" width="8.09765625" style="5" customWidth="1"/>
    <col min="7" max="7" width="9" style="16" customWidth="1"/>
    <col min="8" max="8" width="11.09765625" style="1" customWidth="1"/>
    <col min="9" max="9" width="19.3984375" style="1" customWidth="1"/>
    <col min="10" max="16384" width="8.69921875" style="1"/>
  </cols>
  <sheetData>
    <row r="1" spans="1:9" ht="28.05" customHeight="1">
      <c r="A1" s="125" t="s">
        <v>217</v>
      </c>
      <c r="B1" s="125"/>
      <c r="C1" s="125"/>
      <c r="D1" s="125"/>
      <c r="E1" s="125"/>
      <c r="F1" s="125"/>
      <c r="G1" s="151"/>
      <c r="H1" s="125"/>
    </row>
    <row r="2" spans="1:9" s="14" customFormat="1" ht="28.2" customHeight="1">
      <c r="A2" s="144" t="s">
        <v>12</v>
      </c>
      <c r="B2" s="144"/>
      <c r="C2" s="144"/>
      <c r="D2" s="144"/>
      <c r="E2" s="144"/>
      <c r="F2" s="144"/>
      <c r="G2" s="152"/>
      <c r="H2" s="144"/>
    </row>
    <row r="3" spans="1:9" s="15" customFormat="1" ht="28.05" customHeight="1">
      <c r="A3" s="18" t="s">
        <v>1</v>
      </c>
      <c r="B3" s="18" t="s">
        <v>13</v>
      </c>
      <c r="C3" s="18" t="s">
        <v>14</v>
      </c>
      <c r="D3" s="18" t="s">
        <v>15</v>
      </c>
      <c r="E3" s="18" t="s">
        <v>16</v>
      </c>
      <c r="F3" s="18" t="s">
        <v>17</v>
      </c>
      <c r="G3" s="18" t="s">
        <v>18</v>
      </c>
      <c r="H3" s="19" t="s">
        <v>19</v>
      </c>
    </row>
    <row r="4" spans="1:9" ht="28.05" customHeight="1">
      <c r="A4" s="20">
        <v>1</v>
      </c>
      <c r="B4" s="20" t="s">
        <v>218</v>
      </c>
      <c r="C4" s="20" t="s">
        <v>219</v>
      </c>
      <c r="D4" s="20" t="s">
        <v>152</v>
      </c>
      <c r="E4" s="20">
        <v>1</v>
      </c>
      <c r="F4" s="20"/>
      <c r="G4" s="20">
        <f t="shared" ref="G4:G12" si="0">F4*E4</f>
        <v>0</v>
      </c>
      <c r="H4" s="21"/>
      <c r="I4" s="1" t="s">
        <v>238</v>
      </c>
    </row>
    <row r="5" spans="1:9" ht="28.05" customHeight="1">
      <c r="A5" s="20">
        <v>2</v>
      </c>
      <c r="B5" s="20" t="s">
        <v>218</v>
      </c>
      <c r="C5" s="20" t="s">
        <v>220</v>
      </c>
      <c r="D5" s="20" t="s">
        <v>152</v>
      </c>
      <c r="E5" s="20">
        <v>1</v>
      </c>
      <c r="F5" s="20"/>
      <c r="G5" s="20">
        <f t="shared" si="0"/>
        <v>0</v>
      </c>
      <c r="H5" s="21"/>
    </row>
    <row r="6" spans="1:9" ht="28.05" customHeight="1">
      <c r="A6" s="20">
        <v>3</v>
      </c>
      <c r="B6" s="20" t="s">
        <v>218</v>
      </c>
      <c r="C6" s="20" t="s">
        <v>221</v>
      </c>
      <c r="D6" s="20" t="s">
        <v>152</v>
      </c>
      <c r="E6" s="20">
        <v>1</v>
      </c>
      <c r="F6" s="20"/>
      <c r="G6" s="20">
        <f t="shared" si="0"/>
        <v>0</v>
      </c>
      <c r="H6" s="21"/>
    </row>
    <row r="7" spans="1:9" ht="28.05" customHeight="1">
      <c r="A7" s="20">
        <v>4</v>
      </c>
      <c r="B7" s="20" t="s">
        <v>218</v>
      </c>
      <c r="C7" s="20" t="s">
        <v>222</v>
      </c>
      <c r="D7" s="20" t="s">
        <v>152</v>
      </c>
      <c r="E7" s="20">
        <v>1</v>
      </c>
      <c r="F7" s="20"/>
      <c r="G7" s="20">
        <f t="shared" si="0"/>
        <v>0</v>
      </c>
      <c r="H7" s="21"/>
    </row>
    <row r="8" spans="1:9" ht="28.05" customHeight="1">
      <c r="A8" s="20">
        <v>5</v>
      </c>
      <c r="B8" s="20" t="s">
        <v>218</v>
      </c>
      <c r="C8" s="20" t="s">
        <v>223</v>
      </c>
      <c r="D8" s="20" t="s">
        <v>152</v>
      </c>
      <c r="E8" s="20">
        <v>1</v>
      </c>
      <c r="F8" s="20"/>
      <c r="G8" s="20">
        <f t="shared" si="0"/>
        <v>0</v>
      </c>
      <c r="H8" s="21"/>
    </row>
    <row r="9" spans="1:9" ht="28.05" customHeight="1">
      <c r="A9" s="20">
        <v>6</v>
      </c>
      <c r="B9" s="20" t="s">
        <v>218</v>
      </c>
      <c r="C9" s="20" t="s">
        <v>224</v>
      </c>
      <c r="D9" s="20" t="s">
        <v>152</v>
      </c>
      <c r="E9" s="20">
        <v>1</v>
      </c>
      <c r="F9" s="20"/>
      <c r="G9" s="20">
        <f t="shared" si="0"/>
        <v>0</v>
      </c>
      <c r="H9" s="21"/>
    </row>
    <row r="10" spans="1:9" ht="28.05" customHeight="1">
      <c r="A10" s="20">
        <v>7</v>
      </c>
      <c r="B10" s="20" t="s">
        <v>225</v>
      </c>
      <c r="C10" s="20" t="s">
        <v>226</v>
      </c>
      <c r="D10" s="20" t="s">
        <v>24</v>
      </c>
      <c r="E10" s="20">
        <v>6</v>
      </c>
      <c r="F10" s="22"/>
      <c r="G10" s="20">
        <f t="shared" si="0"/>
        <v>0</v>
      </c>
      <c r="H10" s="23"/>
    </row>
    <row r="11" spans="1:9" ht="28.05" customHeight="1">
      <c r="A11" s="24">
        <v>8</v>
      </c>
      <c r="B11" s="24" t="s">
        <v>227</v>
      </c>
      <c r="C11" s="24" t="s">
        <v>228</v>
      </c>
      <c r="D11" s="24" t="s">
        <v>152</v>
      </c>
      <c r="E11" s="24">
        <v>3</v>
      </c>
      <c r="F11" s="25"/>
      <c r="G11" s="20">
        <f t="shared" si="0"/>
        <v>0</v>
      </c>
      <c r="H11" s="26"/>
    </row>
    <row r="12" spans="1:9" ht="28.05" customHeight="1">
      <c r="A12" s="20">
        <v>9</v>
      </c>
      <c r="B12" s="20" t="s">
        <v>229</v>
      </c>
      <c r="C12" s="102" t="s">
        <v>231</v>
      </c>
      <c r="D12" s="20" t="s">
        <v>24</v>
      </c>
      <c r="E12" s="20">
        <v>16</v>
      </c>
      <c r="F12" s="20"/>
      <c r="G12" s="20">
        <f t="shared" si="0"/>
        <v>0</v>
      </c>
      <c r="H12" s="21"/>
    </row>
    <row r="13" spans="1:9" ht="28.05" customHeight="1">
      <c r="A13" s="150" t="s">
        <v>84</v>
      </c>
      <c r="B13" s="150"/>
      <c r="C13" s="150"/>
      <c r="D13" s="150"/>
      <c r="E13" s="150"/>
      <c r="F13" s="150"/>
      <c r="G13" s="27">
        <f>SUM(G4:G12)</f>
        <v>0</v>
      </c>
      <c r="H13" s="28"/>
    </row>
  </sheetData>
  <mergeCells count="3">
    <mergeCell ref="A1:H1"/>
    <mergeCell ref="A2:H2"/>
    <mergeCell ref="A13:F13"/>
  </mergeCells>
  <phoneticPr fontId="27" type="noConversion"/>
  <printOptions horizontalCentered="1"/>
  <pageMargins left="0.35763888888888901" right="0.35763888888888901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U5"/>
  <sheetViews>
    <sheetView workbookViewId="0">
      <selection activeCell="D7" sqref="D7"/>
    </sheetView>
  </sheetViews>
  <sheetFormatPr defaultColWidth="8.69921875" defaultRowHeight="28.05" customHeight="1"/>
  <cols>
    <col min="1" max="1" width="7" style="1" customWidth="1"/>
    <col min="2" max="2" width="20.8984375" style="5" customWidth="1"/>
    <col min="3" max="3" width="7.3984375" style="5" customWidth="1"/>
    <col min="4" max="4" width="8.09765625" style="5" customWidth="1"/>
    <col min="5" max="5" width="11.8984375" style="5" customWidth="1"/>
    <col min="6" max="6" width="10.69921875" style="5" customWidth="1"/>
    <col min="7" max="7" width="10.3984375" style="1" customWidth="1"/>
    <col min="8" max="255" width="8.69921875" style="1"/>
  </cols>
  <sheetData>
    <row r="1" spans="1:255" s="1" customFormat="1" ht="28.05" customHeight="1">
      <c r="A1" s="125" t="s">
        <v>230</v>
      </c>
      <c r="B1" s="125"/>
      <c r="C1" s="125"/>
      <c r="D1" s="125"/>
      <c r="E1" s="125"/>
      <c r="F1" s="125"/>
      <c r="G1" s="125"/>
    </row>
    <row r="2" spans="1:255" s="2" customFormat="1" ht="28.2" customHeight="1">
      <c r="A2" s="153" t="s">
        <v>12</v>
      </c>
      <c r="B2" s="153"/>
      <c r="C2" s="153"/>
      <c r="D2" s="153"/>
      <c r="E2" s="153"/>
      <c r="F2" s="154"/>
      <c r="G2" s="15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pans="1:255" s="3" customFormat="1" ht="28.05" customHeight="1">
      <c r="A3" s="6" t="s">
        <v>1</v>
      </c>
      <c r="B3" s="6" t="s">
        <v>13</v>
      </c>
      <c r="C3" s="6" t="s">
        <v>15</v>
      </c>
      <c r="D3" s="6" t="s">
        <v>16</v>
      </c>
      <c r="E3" s="6" t="s">
        <v>17</v>
      </c>
      <c r="F3" s="6" t="s">
        <v>18</v>
      </c>
      <c r="G3" s="7" t="s">
        <v>19</v>
      </c>
    </row>
    <row r="4" spans="1:255" s="4" customFormat="1" ht="28.05" customHeight="1">
      <c r="A4" s="8">
        <v>1</v>
      </c>
      <c r="B4" s="9" t="s">
        <v>9</v>
      </c>
      <c r="C4" s="8" t="s">
        <v>196</v>
      </c>
      <c r="D4" s="8">
        <v>4735</v>
      </c>
      <c r="E4" s="8"/>
      <c r="F4" s="10">
        <f>E4*D4</f>
        <v>0</v>
      </c>
      <c r="G4" s="11"/>
    </row>
    <row r="5" spans="1:255" s="4" customFormat="1" ht="28.05" customHeight="1">
      <c r="A5" s="155" t="s">
        <v>84</v>
      </c>
      <c r="B5" s="155"/>
      <c r="C5" s="155"/>
      <c r="D5" s="155"/>
      <c r="E5" s="155"/>
      <c r="F5" s="12">
        <f>F4</f>
        <v>0</v>
      </c>
      <c r="G5" s="13"/>
    </row>
  </sheetData>
  <mergeCells count="3">
    <mergeCell ref="A1:G1"/>
    <mergeCell ref="A2:G2"/>
    <mergeCell ref="A5:E5"/>
  </mergeCells>
  <phoneticPr fontId="2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命名范围</vt:lpstr>
      </vt:variant>
      <vt:variant>
        <vt:i4>1</vt:i4>
      </vt:variant>
    </vt:vector>
  </HeadingPairs>
  <TitlesOfParts>
    <vt:vector size="8" baseType="lpstr">
      <vt:lpstr>报价汇总表</vt:lpstr>
      <vt:lpstr>平时通风</vt:lpstr>
      <vt:lpstr>标识标牌</vt:lpstr>
      <vt:lpstr>战时通风</vt:lpstr>
      <vt:lpstr>三防</vt:lpstr>
      <vt:lpstr>水箱</vt:lpstr>
      <vt:lpstr>第三方检测</vt:lpstr>
      <vt:lpstr>战时通风!Print_Titles</vt:lpstr>
    </vt:vector>
  </TitlesOfParts>
  <Company>MSCD龙帝国技术社区 Htpp://Bbs.Mscode.Cc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Microsoft.com</dc:creator>
  <cp:lastModifiedBy>图图</cp:lastModifiedBy>
  <cp:revision>1</cp:revision>
  <cp:lastPrinted>2019-11-19T05:11:00Z</cp:lastPrinted>
  <dcterms:created xsi:type="dcterms:W3CDTF">2010-01-04T12:34:00Z</dcterms:created>
  <dcterms:modified xsi:type="dcterms:W3CDTF">2022-11-22T08:53:52Z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2052-10.1.0.7566</vt:lpwstr>
  </property>
  <property fmtid="{D5CDD505-2E9C-101B-9397-08002B2CF9AE}" pid="3" name="ICV">
    <vt:lpwstr>8E394E06DF6643F284FC4DCC253C77EC</vt:lpwstr>
  </property>
</Properties>
</file>